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c Uyen\Công khai quý BCTC\"/>
    </mc:Choice>
  </mc:AlternateContent>
  <bookViews>
    <workbookView xWindow="0" yWindow="0" windowWidth="10215" windowHeight="7665" firstSheet="1" activeTab="1"/>
  </bookViews>
  <sheets>
    <sheet name="foxz" sheetId="5" state="veryHidden" r:id="rId1"/>
    <sheet name="quy 1 2023" sheetId="6" r:id="rId2"/>
    <sheet name="Sheet1" sheetId="1" r:id="rId3"/>
    <sheet name="Sheet3" sheetId="3" r:id="rId4"/>
  </sheets>
  <definedNames>
    <definedName name="_xlnm._FilterDatabase" localSheetId="1" hidden="1">'quy 1 2023'!$B$14:$C$64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6" l="1"/>
  <c r="D27" i="6"/>
  <c r="C29" i="6"/>
  <c r="C27" i="6" s="1"/>
  <c r="C17" i="6"/>
  <c r="D53" i="6" l="1"/>
  <c r="D59" i="6"/>
  <c r="E59" i="6"/>
  <c r="C59" i="6"/>
  <c r="E55" i="6"/>
  <c r="E31" i="6"/>
  <c r="E32" i="6"/>
  <c r="E33" i="6"/>
  <c r="E34" i="6"/>
  <c r="E35" i="6"/>
  <c r="E30" i="6"/>
  <c r="E22" i="6"/>
  <c r="D17" i="6" l="1"/>
  <c r="E41" i="6" l="1"/>
  <c r="D51" i="6"/>
  <c r="C53" i="6"/>
  <c r="C51" i="6" s="1"/>
  <c r="E60" i="6"/>
  <c r="D50" i="6"/>
  <c r="E51" i="6" l="1"/>
  <c r="E23" i="6"/>
  <c r="E21" i="6"/>
  <c r="E20" i="6"/>
  <c r="E19" i="6"/>
  <c r="D57" i="6" l="1"/>
  <c r="E18" i="6"/>
  <c r="E54" i="6" l="1"/>
  <c r="E17" i="6" l="1"/>
  <c r="E29" i="6" l="1"/>
  <c r="C57" i="6"/>
  <c r="D38" i="6"/>
  <c r="E57" i="6" l="1"/>
  <c r="E58" i="6"/>
  <c r="E53" i="6"/>
  <c r="E50" i="6"/>
  <c r="D48" i="6"/>
  <c r="C48" i="6"/>
  <c r="E46" i="6"/>
  <c r="D44" i="6"/>
  <c r="C44" i="6"/>
  <c r="E40" i="6"/>
  <c r="E39" i="6"/>
  <c r="C38" i="6"/>
  <c r="E27" i="6"/>
  <c r="D15" i="6"/>
  <c r="C15" i="6"/>
  <c r="C37" i="6" l="1"/>
  <c r="C36" i="6" s="1"/>
  <c r="E48" i="6"/>
  <c r="D37" i="6"/>
  <c r="E15" i="6"/>
  <c r="E44" i="6"/>
  <c r="E38" i="6"/>
  <c r="D36" i="6" l="1"/>
  <c r="E36" i="6" s="1"/>
  <c r="E37" i="6"/>
  <c r="B136" i="1"/>
  <c r="B135" i="1" s="1"/>
  <c r="B130" i="1"/>
  <c r="B129" i="1"/>
  <c r="B126" i="1"/>
  <c r="B124" i="1"/>
  <c r="B122" i="1" s="1"/>
  <c r="B118" i="1"/>
  <c r="B116" i="1" s="1"/>
  <c r="B117" i="1"/>
  <c r="B114" i="1"/>
  <c r="B112" i="1" s="1"/>
  <c r="B110" i="1"/>
  <c r="B108" i="1" s="1"/>
  <c r="B105" i="1"/>
  <c r="B104" i="1" s="1"/>
  <c r="B100" i="1"/>
  <c r="B98" i="1"/>
  <c r="B96" i="1" s="1"/>
  <c r="B92" i="1"/>
  <c r="B90" i="1"/>
  <c r="B88" i="1"/>
  <c r="B84" i="1"/>
  <c r="B82" i="1"/>
  <c r="B80" i="1"/>
  <c r="B71" i="1"/>
  <c r="B70" i="1" s="1"/>
  <c r="B57" i="1"/>
  <c r="B55" i="1" s="1"/>
  <c r="B53" i="1"/>
  <c r="B51" i="1"/>
  <c r="B47" i="1"/>
  <c r="B46" i="1" s="1"/>
  <c r="B44" i="1"/>
  <c r="B42" i="1"/>
  <c r="B40" i="1"/>
  <c r="B39" i="1"/>
  <c r="B38" i="1"/>
  <c r="B32" i="1"/>
  <c r="B49" i="1" l="1"/>
  <c r="B121" i="1"/>
  <c r="B120" i="1" s="1"/>
  <c r="B95" i="1"/>
  <c r="B87" i="1"/>
  <c r="B107" i="1"/>
  <c r="B103" i="1" s="1"/>
  <c r="B37" i="1"/>
  <c r="B50" i="1"/>
  <c r="B79" i="1"/>
  <c r="B69" i="1" s="1"/>
  <c r="B68" i="1" l="1"/>
  <c r="B48" i="1" s="1"/>
  <c r="C77" i="3"/>
  <c r="B77" i="3" s="1"/>
  <c r="B76" i="3" s="1"/>
  <c r="B75" i="3" s="1"/>
  <c r="G76" i="3"/>
  <c r="G75" i="3" s="1"/>
  <c r="F76" i="3"/>
  <c r="F75" i="3" s="1"/>
  <c r="F21" i="3" s="1"/>
  <c r="E76" i="3"/>
  <c r="E75" i="3" s="1"/>
  <c r="D76" i="3"/>
  <c r="D75" i="3" s="1"/>
  <c r="C76" i="3"/>
  <c r="C75" i="3" s="1"/>
  <c r="D74" i="3"/>
  <c r="C74" i="3"/>
  <c r="B74" i="3" s="1"/>
  <c r="B73" i="3" s="1"/>
  <c r="B72" i="3" s="1"/>
  <c r="G73" i="3"/>
  <c r="G72" i="3" s="1"/>
  <c r="E73" i="3"/>
  <c r="D73" i="3"/>
  <c r="D72" i="3" s="1"/>
  <c r="E72" i="3"/>
  <c r="D71" i="3"/>
  <c r="C71" i="3" s="1"/>
  <c r="G70" i="3"/>
  <c r="E70" i="3"/>
  <c r="E69" i="3" s="1"/>
  <c r="G69" i="3"/>
  <c r="D68" i="3"/>
  <c r="C68" i="3" s="1"/>
  <c r="E67" i="3"/>
  <c r="E66" i="3" s="1"/>
  <c r="D67" i="3"/>
  <c r="D66" i="3"/>
  <c r="D65" i="3"/>
  <c r="C65" i="3" s="1"/>
  <c r="B65" i="3" s="1"/>
  <c r="D64" i="3"/>
  <c r="C64" i="3"/>
  <c r="B64" i="3" s="1"/>
  <c r="B63" i="3" s="1"/>
  <c r="G63" i="3"/>
  <c r="E63" i="3"/>
  <c r="D63" i="3"/>
  <c r="D62" i="3"/>
  <c r="C62" i="3"/>
  <c r="B62" i="3" s="1"/>
  <c r="B61" i="3" s="1"/>
  <c r="B60" i="3" s="1"/>
  <c r="B58" i="3" s="1"/>
  <c r="G61" i="3"/>
  <c r="E61" i="3"/>
  <c r="E60" i="3" s="1"/>
  <c r="E58" i="3" s="1"/>
  <c r="D61" i="3"/>
  <c r="D60" i="3" s="1"/>
  <c r="D58" i="3" s="1"/>
  <c r="G60" i="3"/>
  <c r="G58" i="3" s="1"/>
  <c r="F58" i="3"/>
  <c r="D57" i="3"/>
  <c r="C57" i="3" s="1"/>
  <c r="B57" i="3" s="1"/>
  <c r="D56" i="3"/>
  <c r="C56" i="3" s="1"/>
  <c r="G55" i="3"/>
  <c r="G54" i="3" s="1"/>
  <c r="F55" i="3"/>
  <c r="F54" i="3" s="1"/>
  <c r="E55" i="3"/>
  <c r="E54" i="3"/>
  <c r="C53" i="3"/>
  <c r="B53" i="3" s="1"/>
  <c r="D52" i="3"/>
  <c r="C52" i="3" s="1"/>
  <c r="E51" i="3"/>
  <c r="D51" i="3"/>
  <c r="D50" i="3"/>
  <c r="C50" i="3" s="1"/>
  <c r="E49" i="3"/>
  <c r="D48" i="3"/>
  <c r="C48" i="3" s="1"/>
  <c r="E47" i="3"/>
  <c r="B45" i="3"/>
  <c r="D43" i="3"/>
  <c r="C43" i="3" s="1"/>
  <c r="B43" i="3" s="1"/>
  <c r="G42" i="3"/>
  <c r="G41" i="3" s="1"/>
  <c r="F42" i="3"/>
  <c r="E42" i="3" s="1"/>
  <c r="E41" i="3" s="1"/>
  <c r="D42" i="3"/>
  <c r="D41" i="3" s="1"/>
  <c r="D40" i="3"/>
  <c r="C40" i="3" s="1"/>
  <c r="B40" i="3" s="1"/>
  <c r="D39" i="3"/>
  <c r="C39" i="3"/>
  <c r="B39" i="3" s="1"/>
  <c r="D38" i="3"/>
  <c r="C38" i="3" s="1"/>
  <c r="G37" i="3"/>
  <c r="F37" i="3"/>
  <c r="E37" i="3"/>
  <c r="D36" i="3"/>
  <c r="C36" i="3" s="1"/>
  <c r="B36" i="3" s="1"/>
  <c r="D35" i="3"/>
  <c r="C35" i="3" s="1"/>
  <c r="B35" i="3" s="1"/>
  <c r="D34" i="3"/>
  <c r="C34" i="3" s="1"/>
  <c r="G33" i="3"/>
  <c r="E33" i="3"/>
  <c r="D29" i="3"/>
  <c r="C29" i="3"/>
  <c r="B29" i="3" s="1"/>
  <c r="B28" i="3" s="1"/>
  <c r="G28" i="3"/>
  <c r="F28" i="3"/>
  <c r="E28" i="3"/>
  <c r="D28" i="3"/>
  <c r="D27" i="3"/>
  <c r="C27" i="3" s="1"/>
  <c r="G26" i="3"/>
  <c r="G25" i="3" s="1"/>
  <c r="G23" i="3" s="1"/>
  <c r="F26" i="3"/>
  <c r="F25" i="3" s="1"/>
  <c r="F23" i="3" s="1"/>
  <c r="E26" i="3"/>
  <c r="E25" i="3" s="1"/>
  <c r="E23" i="3" s="1"/>
  <c r="F20" i="3"/>
  <c r="B19" i="3"/>
  <c r="F19" i="3" s="1"/>
  <c r="B18" i="3"/>
  <c r="F18" i="3" s="1"/>
  <c r="B17" i="3"/>
  <c r="G15" i="3"/>
  <c r="E15" i="3"/>
  <c r="D15" i="3"/>
  <c r="C15" i="3"/>
  <c r="G10" i="3"/>
  <c r="G20" i="3" s="1"/>
  <c r="E10" i="3"/>
  <c r="E20" i="3" s="1"/>
  <c r="D10" i="3"/>
  <c r="D20" i="3" s="1"/>
  <c r="C10" i="3"/>
  <c r="C20" i="3" s="1"/>
  <c r="B10" i="3"/>
  <c r="B15" i="3" l="1"/>
  <c r="G32" i="3"/>
  <c r="G30" i="3" s="1"/>
  <c r="G21" i="3"/>
  <c r="B20" i="3"/>
  <c r="D49" i="3"/>
  <c r="E32" i="3"/>
  <c r="E46" i="3"/>
  <c r="E44" i="3" s="1"/>
  <c r="C49" i="3"/>
  <c r="B50" i="3"/>
  <c r="B49" i="3" s="1"/>
  <c r="C47" i="3"/>
  <c r="C46" i="3" s="1"/>
  <c r="B48" i="3"/>
  <c r="B47" i="3" s="1"/>
  <c r="C55" i="3"/>
  <c r="C54" i="3" s="1"/>
  <c r="B56" i="3"/>
  <c r="B55" i="3" s="1"/>
  <c r="B54" i="3" s="1"/>
  <c r="B34" i="3"/>
  <c r="B33" i="3" s="1"/>
  <c r="B32" i="3" s="1"/>
  <c r="C33" i="3"/>
  <c r="B27" i="3"/>
  <c r="B26" i="3" s="1"/>
  <c r="B25" i="3" s="1"/>
  <c r="B23" i="3" s="1"/>
  <c r="C26" i="3"/>
  <c r="C25" i="3" s="1"/>
  <c r="C23" i="3" s="1"/>
  <c r="E30" i="3"/>
  <c r="E22" i="3" s="1"/>
  <c r="E21" i="3" s="1"/>
  <c r="B38" i="3"/>
  <c r="B37" i="3" s="1"/>
  <c r="C37" i="3"/>
  <c r="C42" i="3"/>
  <c r="C51" i="3"/>
  <c r="B52" i="3"/>
  <c r="B51" i="3" s="1"/>
  <c r="C67" i="3"/>
  <c r="C66" i="3" s="1"/>
  <c r="B68" i="3"/>
  <c r="B67" i="3" s="1"/>
  <c r="B66" i="3" s="1"/>
  <c r="B71" i="3"/>
  <c r="B70" i="3" s="1"/>
  <c r="B69" i="3" s="1"/>
  <c r="C70" i="3"/>
  <c r="C69" i="3" s="1"/>
  <c r="D37" i="3"/>
  <c r="D55" i="3"/>
  <c r="D54" i="3" s="1"/>
  <c r="D26" i="3"/>
  <c r="D25" i="3" s="1"/>
  <c r="D23" i="3" s="1"/>
  <c r="C28" i="3"/>
  <c r="F41" i="3"/>
  <c r="F30" i="3" s="1"/>
  <c r="D47" i="3"/>
  <c r="D46" i="3" s="1"/>
  <c r="D44" i="3" s="1"/>
  <c r="D33" i="3"/>
  <c r="D32" i="3" s="1"/>
  <c r="D30" i="3" s="1"/>
  <c r="C61" i="3"/>
  <c r="C63" i="3"/>
  <c r="D70" i="3"/>
  <c r="D69" i="3" s="1"/>
  <c r="C73" i="3"/>
  <c r="C72" i="3" s="1"/>
  <c r="C41" i="3" l="1"/>
  <c r="B42" i="3"/>
  <c r="B41" i="3" s="1"/>
  <c r="B30" i="3" s="1"/>
  <c r="D22" i="3"/>
  <c r="D21" i="3" s="1"/>
  <c r="C44" i="3"/>
  <c r="C60" i="3"/>
  <c r="C58" i="3" s="1"/>
  <c r="C32" i="3"/>
  <c r="B46" i="3"/>
  <c r="B44" i="3" s="1"/>
  <c r="B22" i="3" l="1"/>
  <c r="B21" i="3" s="1"/>
  <c r="C30" i="3"/>
  <c r="C22" i="3" s="1"/>
  <c r="C21" i="3" s="1"/>
</calcChain>
</file>

<file path=xl/comments1.xml><?xml version="1.0" encoding="utf-8"?>
<comments xmlns="http://schemas.openxmlformats.org/spreadsheetml/2006/main">
  <authors>
    <author>Windows User</author>
  </authors>
  <commentList>
    <comment ref="D57" authorId="0" shapeId="0">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<sst xmlns="http://schemas.openxmlformats.org/spreadsheetml/2006/main" count="311" uniqueCount="238">
  <si>
    <t xml:space="preserve">     UBND TỈNH TÂY NINH                        CỘNG HÒA XÃ HỘI CHỦ NGHĨA VIỆT NAM</t>
  </si>
  <si>
    <t xml:space="preserve">            SỞ TÀI CHÍNH                                                Độc lập - Tự do - Hạnh phúc</t>
  </si>
  <si>
    <r>
      <t xml:space="preserve">            Số:        /TB-STC                                       </t>
    </r>
    <r>
      <rPr>
        <i/>
        <sz val="13"/>
        <rFont val="Times New Roman"/>
        <family val="1"/>
      </rPr>
      <t>Tây Ninh, ngày       tháng  01  năm 2019</t>
    </r>
  </si>
  <si>
    <t>THÔNG BÁO</t>
  </si>
  <si>
    <t>Về kết quả thẩm tra dự toán thu, chi ngân sách năm 2019</t>
  </si>
  <si>
    <t>Kính gửi: Sở Văn hóa, Thể thao và Du lịch</t>
  </si>
  <si>
    <t xml:space="preserve">          Căn cứ Thông tư số 342/2018/TT-BTC ngày 30/12/2016 của Bộ Tài chính quy định chi tiết </t>
  </si>
  <si>
    <t>và hướng dẫn thi hành một số điều của Nghị định số 163/2016/NĐ-CP ngày 21/12/2016 của Chính</t>
  </si>
  <si>
    <t>phủ quy định chi tiết thi hành một số điều của Luật Ngân sách Nhà nước;</t>
  </si>
  <si>
    <t xml:space="preserve">          Căn cứ Thông tư số 119/2018/TT-BTC ngày 05/12/2018 của Bộ Tài chính quy định về tổ </t>
  </si>
  <si>
    <t>chức thực hiện dự toán ngân sách nhà nước năm 2019;</t>
  </si>
  <si>
    <t xml:space="preserve">         Căn cứ Quyết định số 46/2016/QĐ-UBND ngày 09/12/2016 của Chủ tịch UBND tỉnh Tây</t>
  </si>
  <si>
    <t xml:space="preserve">Ninh ban hành định mức phân bổ chi thường xuyên ngân sách địa phương năm 2017, năm đầu </t>
  </si>
  <si>
    <t>thời kỳ ổn định ngân sách 2017-2020;</t>
  </si>
  <si>
    <t xml:space="preserve">          Căn cứ Quyết định số 2979/QĐ-UBND ngày 10/12/2018 của Chủ tịch UBND tỉnh Tây </t>
  </si>
  <si>
    <t>Ninh về việc giao dự toán thu, chi ngân sách năm 2019 trên địa bàn tỉnh Tây Ninh;</t>
  </si>
  <si>
    <t xml:space="preserve">          Xét đề nghị của Sở Văn hóa, Thể thao và Du lịch tại Công văn số 17/DK-SVHTTDL ngày 15/01/2019;</t>
  </si>
  <si>
    <t xml:space="preserve">          Sở Tài chính thông báo kết quả thẩm định dự toán chi ngân sách năm 2019 của đơn vị. </t>
  </si>
  <si>
    <t>Cụ thể như sau:</t>
  </si>
  <si>
    <t>DỰ TOÁN CHI NSNN NĂM 2019</t>
  </si>
  <si>
    <t xml:space="preserve"> Đơn vị: SỞ VĂN HÓA, THỂ THAO VÀ DU LỊCH</t>
  </si>
  <si>
    <t>Đơn vị tính: 1.000 đồng</t>
  </si>
  <si>
    <t>NỘI DUNG</t>
  </si>
  <si>
    <t>TỔNG SỐ</t>
  </si>
  <si>
    <t>I. DỰ TOÁN THU, CHI PHÍ, LỆ PHÍ:</t>
  </si>
  <si>
    <t xml:space="preserve">1. Văn phòng sở </t>
  </si>
  <si>
    <t xml:space="preserve">  a) Số thu phí, lệ phí</t>
  </si>
  <si>
    <t xml:space="preserve">   - Phí cấp thẻ hướng dẫn viên du lịch</t>
  </si>
  <si>
    <t xml:space="preserve">   - Phí thẩm định cơ sở lưu trú</t>
  </si>
  <si>
    <t xml:space="preserve">   - Phí thẩm định chương trình biểu diễn nghệ thuật</t>
  </si>
  <si>
    <t xml:space="preserve">  b) Chi từ nguồn thu phí, lệ phí được để lại </t>
  </si>
  <si>
    <t xml:space="preserve">  c) Số phí, lệ phí nộp ngân sách Nhà nước: </t>
  </si>
  <si>
    <t>2. Thư viện:</t>
  </si>
  <si>
    <t xml:space="preserve">  a) Số thu phí, lệ phí:</t>
  </si>
  <si>
    <t xml:space="preserve">   - Phí thư viện</t>
  </si>
  <si>
    <t xml:space="preserve">  b) Chi từ nguồn thu phí, lệ phí được để lại :</t>
  </si>
  <si>
    <t xml:space="preserve">  c) Số phí, lệ phí nộp ngân sách Nhà nước:</t>
  </si>
  <si>
    <t>II. DỰ TOÁN CHI NGÂN SÁCH NHÀ NƯỚC (A + B ) :</t>
  </si>
  <si>
    <t>A. Chi quản lý hành chính:</t>
  </si>
  <si>
    <t>Văn phòng sở (Loại 340 - 341)</t>
  </si>
  <si>
    <r>
      <t xml:space="preserve">  a) Kinh phí giao khoán. </t>
    </r>
    <r>
      <rPr>
        <sz val="13"/>
        <rFont val="Times New Roman"/>
        <family val="1"/>
      </rPr>
      <t>Trong đó:</t>
    </r>
  </si>
  <si>
    <t xml:space="preserve">    + Chi quỹ lương (43 biên chế)</t>
  </si>
  <si>
    <t xml:space="preserve">    + Chi hoạt động thường xuyên</t>
  </si>
  <si>
    <t xml:space="preserve">    + Kinh phí hỗ trợ hợp đồng lao động theo NĐ 68/2000/NĐ-CP</t>
  </si>
  <si>
    <r>
      <t xml:space="preserve">  b) Kinh phí không giao khoán. </t>
    </r>
    <r>
      <rPr>
        <sz val="13"/>
        <rFont val="Times New Roman"/>
        <family val="1"/>
      </rPr>
      <t>Bao gồm:</t>
    </r>
  </si>
  <si>
    <t xml:space="preserve">    - KP mua sắm sửa chữa</t>
  </si>
  <si>
    <t xml:space="preserve">    - KP theo nhiệm vụ được giao</t>
  </si>
  <si>
    <t xml:space="preserve">          + KP đối nội - đối ngoại</t>
  </si>
  <si>
    <t xml:space="preserve">          + KP hoạt động của tổ chức cơ sở Đảng</t>
  </si>
  <si>
    <t xml:space="preserve">          + KP cho CBCC làm đầu mối KS thủ tục hành chính.</t>
  </si>
  <si>
    <t xml:space="preserve">          + KP chi hoạt động cho công tác xử phạt VPHC.</t>
  </si>
  <si>
    <t xml:space="preserve">          + KP hoạt động kiểm tra công tác du lịch</t>
  </si>
  <si>
    <t xml:space="preserve">          + Chi phí phục vụ cho công tác thu lệ phí</t>
  </si>
  <si>
    <t xml:space="preserve">          + KP soạn thảo văn bản (05 văn bản)</t>
  </si>
  <si>
    <t xml:space="preserve">          + KP trang phục thanh tra</t>
  </si>
  <si>
    <t xml:space="preserve">          + KP hoạt động của Nhóm công tác mang tính đột phá du lịch </t>
  </si>
  <si>
    <t xml:space="preserve">          + KP duy trì hệ thống quản lý chất lượng (ISO)</t>
  </si>
  <si>
    <t>B. Chi sự nghiệp (1+ 2 + 3 + 4 + 5 + 6):</t>
  </si>
  <si>
    <r>
      <t xml:space="preserve">  1.</t>
    </r>
    <r>
      <rPr>
        <b/>
        <u/>
        <sz val="13"/>
        <color indexed="12"/>
        <rFont val="Times New Roman"/>
        <family val="1"/>
      </rPr>
      <t xml:space="preserve"> Sự nghiệp văn hóa:</t>
    </r>
  </si>
  <si>
    <t xml:space="preserve">   1.1. Văn phòng sở (Loại 160 - 161)</t>
  </si>
  <si>
    <t xml:space="preserve"> - Kinh phí không thực hiện tự chủ. Bao gồm:</t>
  </si>
  <si>
    <t xml:space="preserve">      + KP hoạt động phong trào toàn dân đoàn kết XDĐSVH</t>
  </si>
  <si>
    <t xml:space="preserve">      + Kinh phí hoạt động văn hóa</t>
  </si>
  <si>
    <t xml:space="preserve">      + Kinh phí hoạt động di sản văn hóa</t>
  </si>
  <si>
    <t xml:space="preserve">      + Đề án Thống kê Du lịch Tây Ninh 2019-2023 (Tổng kinh phí thực hiện là 2.512.602.881 đồng. Dự toán giao năm 2019 là 600.000.000 đồng)</t>
  </si>
  <si>
    <t xml:space="preserve">      + Kinh phí tiết kiệm 10% thực hiện điều chỉnh lương</t>
  </si>
  <si>
    <t xml:space="preserve">      + Kinh phí tôn tạo sửa chữa các công trình Văn hóa, di tích lịch sử và các nhiệm vụ về Văn hóa (chưa phân khai do chưa có chủ trương thực hiện) (*)</t>
  </si>
  <si>
    <t xml:space="preserve">      + Kinh phí thực hiện CTMT phát triển văn hóa (00720-161-100)</t>
  </si>
  <si>
    <t xml:space="preserve">  1.2. Trung tâm Văn hóa Nghệ thuật tỉnh (Loại 160 - 161)</t>
  </si>
  <si>
    <r>
      <t xml:space="preserve">   a) Kinh phí thực hiện tự chủ. </t>
    </r>
    <r>
      <rPr>
        <sz val="13"/>
        <rFont val="Times New Roman"/>
        <family val="1"/>
      </rPr>
      <t>Trong đó:</t>
    </r>
  </si>
  <si>
    <t xml:space="preserve">    + Chi quỹ lương (51 biên chế)</t>
  </si>
  <si>
    <r>
      <t xml:space="preserve">   b) Kinh phí không thực hiện tự chủ. </t>
    </r>
    <r>
      <rPr>
        <sz val="13"/>
        <rFont val="Times New Roman"/>
        <family val="1"/>
      </rPr>
      <t>Bao gồm:</t>
    </r>
  </si>
  <si>
    <t>1.3. Thư viện tỉnh ( Loại 160 - 161)</t>
  </si>
  <si>
    <r>
      <t xml:space="preserve">  a) Kinh phí thực hiện tự chủ. </t>
    </r>
    <r>
      <rPr>
        <sz val="13"/>
        <rFont val="Times New Roman"/>
        <family val="1"/>
      </rPr>
      <t>Trong đó:</t>
    </r>
  </si>
  <si>
    <t xml:space="preserve">    + Chi quỹ lương (26 biên chế)</t>
  </si>
  <si>
    <r>
      <t xml:space="preserve">  b) Kinh phí không thực hiện tự chủ. </t>
    </r>
    <r>
      <rPr>
        <sz val="13"/>
        <rFont val="Times New Roman"/>
        <family val="1"/>
      </rPr>
      <t>Bao gồm:</t>
    </r>
  </si>
  <si>
    <t>1.4. Bảo tàng tỉnh (Loại 160 - 161)</t>
  </si>
  <si>
    <r>
      <t xml:space="preserve">2. </t>
    </r>
    <r>
      <rPr>
        <b/>
        <u/>
        <sz val="13"/>
        <color indexed="12"/>
        <rFont val="Times New Roman"/>
        <family val="1"/>
      </rPr>
      <t>Sự nghiệp thể dục thể thao:</t>
    </r>
  </si>
  <si>
    <t xml:space="preserve">2.1. Văn phòng sở (Loại 220 - 221) </t>
  </si>
  <si>
    <t xml:space="preserve">- Kinh phí không thực hiện tự chủ. </t>
  </si>
  <si>
    <t xml:space="preserve">      + KP sự nghiệp thể dục thể thao</t>
  </si>
  <si>
    <t>2.2. Trung tâm Huấn luyện và thi đấu thể dục thể thao tỉnh (Loại 220 - 221)</t>
  </si>
  <si>
    <t xml:space="preserve">    + Chi quỹ lương (37 biên chế)</t>
  </si>
  <si>
    <t xml:space="preserve">    - Kinh phí tiết kiệm 10% thực hiện cải cách tiền lương</t>
  </si>
  <si>
    <r>
      <t xml:space="preserve">3. </t>
    </r>
    <r>
      <rPr>
        <b/>
        <u/>
        <sz val="13"/>
        <color indexed="12"/>
        <rFont val="Times New Roman"/>
        <family val="1"/>
      </rPr>
      <t>Sự nghiệp đào tạo:</t>
    </r>
  </si>
  <si>
    <t xml:space="preserve"> Trung tâm Huấn luyện và thi đấu thể dục thể thao tỉnh (Loại 070 - 083)</t>
  </si>
  <si>
    <r>
      <t xml:space="preserve">- </t>
    </r>
    <r>
      <rPr>
        <b/>
        <sz val="13"/>
        <rFont val="Times New Roman"/>
        <family val="1"/>
      </rPr>
      <t>Kinh phí không thực hiện tự chủ.</t>
    </r>
  </si>
  <si>
    <t xml:space="preserve">    + KP theo nhiệm vụ được giao</t>
  </si>
  <si>
    <r>
      <t xml:space="preserve">4. </t>
    </r>
    <r>
      <rPr>
        <b/>
        <u/>
        <sz val="13"/>
        <color indexed="12"/>
        <rFont val="Times New Roman"/>
        <family val="1"/>
      </rPr>
      <t>Sự nghiệp kinh tế:</t>
    </r>
  </si>
  <si>
    <t>Trung tâm thông tin xúc tiến du lịch (Loại 280 - 322)</t>
  </si>
  <si>
    <t xml:space="preserve">    + Chi quỹ lương</t>
  </si>
  <si>
    <t xml:space="preserve">    + KP Chương trình xúc tiến du lịch</t>
  </si>
  <si>
    <r>
      <t xml:space="preserve">5. </t>
    </r>
    <r>
      <rPr>
        <b/>
        <u/>
        <sz val="13"/>
        <color indexed="12"/>
        <rFont val="Times New Roman"/>
        <family val="1"/>
      </rPr>
      <t>Sự nghiệp y tế:</t>
    </r>
  </si>
  <si>
    <t xml:space="preserve"> Văn phòng sở (Sự nghiệp gia đình Loại 130 - 141)</t>
  </si>
  <si>
    <t>Kinh phí không thực hiện tự chủ</t>
  </si>
  <si>
    <t xml:space="preserve">    + Hoạt động phòng, chống bạo lực gia đình</t>
  </si>
  <si>
    <t xml:space="preserve">    + Hoạt động sự nghiệp gia đình</t>
  </si>
  <si>
    <t xml:space="preserve">    + Chương trình giáo dục đời sống gia đình</t>
  </si>
  <si>
    <r>
      <t xml:space="preserve">6. </t>
    </r>
    <r>
      <rPr>
        <b/>
        <u/>
        <sz val="13"/>
        <color indexed="12"/>
        <rFont val="Times New Roman"/>
        <family val="1"/>
      </rPr>
      <t>Sự nghiệp môi trường:</t>
    </r>
  </si>
  <si>
    <t xml:space="preserve"> Văn phòng sở (Loại 250 - 278)</t>
  </si>
  <si>
    <t xml:space="preserve">   Kinh phí không thực hiện tự chủ</t>
  </si>
  <si>
    <r>
      <t xml:space="preserve">  </t>
    </r>
    <r>
      <rPr>
        <b/>
        <i/>
        <u/>
        <sz val="13"/>
        <rFont val="Times New Roman"/>
        <family val="1"/>
      </rPr>
      <t>Ghi chú</t>
    </r>
    <r>
      <rPr>
        <b/>
        <i/>
        <sz val="13"/>
        <rFont val="Times New Roman"/>
        <family val="1"/>
      </rPr>
      <t>:</t>
    </r>
    <r>
      <rPr>
        <b/>
        <sz val="13"/>
        <rFont val="Times New Roman"/>
        <family val="1"/>
      </rPr>
      <t xml:space="preserve"> </t>
    </r>
  </si>
  <si>
    <r>
      <t xml:space="preserve">    </t>
    </r>
    <r>
      <rPr>
        <sz val="13"/>
        <rFont val="Times New Roman"/>
        <family val="1"/>
      </rPr>
      <t>-</t>
    </r>
    <r>
      <rPr>
        <b/>
        <sz val="13"/>
        <rFont val="Times New Roman"/>
        <family val="1"/>
      </rPr>
      <t xml:space="preserve"> (*) </t>
    </r>
    <r>
      <rPr>
        <sz val="13"/>
        <rFont val="Times New Roman"/>
        <family val="1"/>
      </rPr>
      <t xml:space="preserve">Nội dung này là dự kiến phát sinh, chưa có phân khai và chưa có chủ trương của UBND tỉnh thực </t>
    </r>
  </si>
  <si>
    <t>hiện. Sở Văn hóa, Thể thao và Du lịch chỉ được thực hiện khi được cấp thẩm quyền giao nhiệm vụ.</t>
  </si>
  <si>
    <t xml:space="preserve">    - Các nội dung theo nhiệm vụ được giao thuộc sự nghiệp của các đơn vị trực thuộc. Đề nghị Sở Văn</t>
  </si>
  <si>
    <t xml:space="preserve">hóa, Thể thao và Du lịch phân bổ nội dung chi tiết giao cho các đơn vị thực hiện. Trường hợp, trong năm  </t>
  </si>
  <si>
    <t xml:space="preserve">có điều chỉnh nội dung thực hiện thì do Sở Văn hóa, Thể thao và Du lịch có ý kiến cho đơn vị thực hiện. </t>
  </si>
  <si>
    <t xml:space="preserve">Việc thực hiện điều chỉnh dự toán đơn vị sử dụng ngân sách thực hiện theo Mục IV, công văn số </t>
  </si>
  <si>
    <t>3167/STC-QLNS ngày 21/12/2018.</t>
  </si>
  <si>
    <t xml:space="preserve">     - Trong tổng chi ngân sách trên bao gồm mức trích lập Quỹ thi đua khen thưởng của đơn vị theo quy</t>
  </si>
  <si>
    <t xml:space="preserve"> định tại Nghị định số 91/2017/NĐ-CP ngày 31/7/2017 của Chính phủ (Quỹ thi đua khen thưởng được</t>
  </si>
  <si>
    <t xml:space="preserve"> trích lập từ nguồn kinh phí hoạt động thường xuyên của cơ quan quản lý hành chính và bộ máy đơn vị</t>
  </si>
  <si>
    <t xml:space="preserve"> sự nghiệp)./.</t>
  </si>
  <si>
    <t xml:space="preserve">                                                                                  KT.GIÁM ĐỐC</t>
  </si>
  <si>
    <r>
      <t xml:space="preserve"> Nơi nhận:                                                                                                      </t>
    </r>
    <r>
      <rPr>
        <b/>
        <sz val="14"/>
        <rFont val="Times New Roman"/>
        <family val="1"/>
      </rPr>
      <t>PHÓ GIÁM ĐỐC</t>
    </r>
  </si>
  <si>
    <t xml:space="preserve">  - Như trên;</t>
  </si>
  <si>
    <t xml:space="preserve">  - Kho bạc tỉnh;</t>
  </si>
  <si>
    <t xml:space="preserve">  - Lưu: VT, P.TCHCSN.</t>
  </si>
  <si>
    <t>NguyetThu (15b)</t>
  </si>
  <si>
    <t xml:space="preserve"> - Phí thư viện</t>
  </si>
  <si>
    <t xml:space="preserve"> - Phí cấp thẻ hướng dẫn viên du lịch</t>
  </si>
  <si>
    <t xml:space="preserve"> - Phí thẩm định cơ sở lưu trú</t>
  </si>
  <si>
    <t xml:space="preserve"> - Phí thẩm định chương trình biểu diễn nghệ thuật</t>
  </si>
  <si>
    <t xml:space="preserve"> 2. Chi từ nguồn phí, lệ phí được để lại</t>
  </si>
  <si>
    <t xml:space="preserve"> 1. Tổng số thu phí, lệ phí</t>
  </si>
  <si>
    <t>I. THU, CHI NGÂN SÁCH VỀ PHÍ, LỆ PHÍ</t>
  </si>
  <si>
    <t xml:space="preserve"> 3. Số phí, lệ phí nộp ngân sách nhà nước</t>
  </si>
  <si>
    <t>II. TỔNG CHI NGÂN SÁCH (*)</t>
  </si>
  <si>
    <t>A. Chi cân đối ngân sách địa phương</t>
  </si>
  <si>
    <t xml:space="preserve"> 1. Chi quản lý hành chính</t>
  </si>
  <si>
    <t xml:space="preserve"> - Số biên chế được giao</t>
  </si>
  <si>
    <t xml:space="preserve"> - Tổng số chi</t>
  </si>
  <si>
    <t xml:space="preserve"> + Kinh phí tự chủ</t>
  </si>
  <si>
    <t xml:space="preserve">     . Văn phòng Sở</t>
  </si>
  <si>
    <t xml:space="preserve"> + Kinh phí không tự chủ</t>
  </si>
  <si>
    <t xml:space="preserve"> 2. Sự nghiệp Văn hóa</t>
  </si>
  <si>
    <t xml:space="preserve"> *Số người làm việc trong đơn vị SN công lập</t>
  </si>
  <si>
    <t xml:space="preserve"> * Chi bộ máy sự nghiệp</t>
  </si>
  <si>
    <t xml:space="preserve">  + Kinh phí giao quyền tự chủ</t>
  </si>
  <si>
    <t xml:space="preserve">     . Trung Tâm Văn hóa nghệ thuật</t>
  </si>
  <si>
    <t xml:space="preserve">     . Thư viện tỉnh </t>
  </si>
  <si>
    <t xml:space="preserve">     . Bảo tàng tỉnh</t>
  </si>
  <si>
    <t xml:space="preserve">  + Kinh phí không giao quyền tự chủ</t>
  </si>
  <si>
    <t xml:space="preserve"> * Chi hoạt động sự nghiệp (kinh phí không 
giao quyền tự chủ)</t>
  </si>
  <si>
    <t xml:space="preserve">     . Kinh phí tôn tạo sửa chữa các công trình Văn hóa, di tích lịch sử và các nhiệm về Văn hóa.</t>
  </si>
  <si>
    <t xml:space="preserve"> 3. Sự nghiệp Thể thao</t>
  </si>
  <si>
    <t xml:space="preserve">     .  Trung tâm Huấn luyện và thi đấu TDTT</t>
  </si>
  <si>
    <t>4. Chi Sự nghiệp Đào tạo</t>
  </si>
  <si>
    <t xml:space="preserve"> * Chi hoạt động sự nghiệp</t>
  </si>
  <si>
    <t xml:space="preserve"> 5. Sự nghiệp Kinh tế</t>
  </si>
  <si>
    <t xml:space="preserve">     .  Trung tâm Trung tâm xúc tiến du lịch</t>
  </si>
  <si>
    <t xml:space="preserve">     .  Kinh phí xúc tiến thương mại</t>
  </si>
  <si>
    <t>6. Chi Sự nghiệp Y tế</t>
  </si>
  <si>
    <t xml:space="preserve">  + Kinh phí không giao quyền tự chủ (sự ghiệp gia đình).</t>
  </si>
  <si>
    <t>7. Chi Sự nghiệp Môi trường</t>
  </si>
  <si>
    <t xml:space="preserve">  + Kinh phí thực hiện nhiệm vụ môi trường  (kinh phí không giao quyền tự chủ).</t>
  </si>
  <si>
    <t>B. Chi các chương trình mục tiêu</t>
  </si>
  <si>
    <t xml:space="preserve"> 1. Sự nghiệp Văn hóa</t>
  </si>
  <si>
    <t xml:space="preserve">  + Kinh phí thực hiện CTMT Phát triển văn hóa.</t>
  </si>
  <si>
    <t>C. Chi nhiệm vụ có mục tiêu</t>
  </si>
  <si>
    <t xml:space="preserve"> 1. Sự nghiệp kinh tế</t>
  </si>
  <si>
    <t xml:space="preserve">  + Kinh phí tuyên truyền ATGT</t>
  </si>
  <si>
    <t>DỰ TOÁN THU, CHI NGÂN SÁCH NĂM 2020</t>
  </si>
  <si>
    <r>
      <t xml:space="preserve">Của đơn vị: </t>
    </r>
    <r>
      <rPr>
        <b/>
        <sz val="13"/>
        <rFont val="Times New Roman"/>
        <family val="1"/>
      </rPr>
      <t>SỞ VĂN HÓA THỂ THAO VÀ DU LỊCH</t>
    </r>
  </si>
  <si>
    <t>(Ban hành kèm theo Quyết định số:              /QĐ-UBND ngày          tháng 12 năm 2019 của Ủy ban nhân dân tỉnh)</t>
  </si>
  <si>
    <t>Đơn vị tính: triệu đồng</t>
  </si>
  <si>
    <t>Dự toán 
năm 2020</t>
  </si>
  <si>
    <t>Trong đó</t>
  </si>
  <si>
    <t>Dự toán ngân sách nhà nước giao
năm 2020</t>
  </si>
  <si>
    <t>Gồm</t>
  </si>
  <si>
    <t xml:space="preserve">Nguồn CCTL từ thu HP, DVKCB, SN để đảm bảo mức lương 1,49 trđ </t>
  </si>
  <si>
    <t xml:space="preserve">Kinh phí
 sử dụng từ nguồn CCTL của đơn vị năm trước để đảm bảo mức lương 1,49 trđ </t>
  </si>
  <si>
    <t>Dự toán ngân sách nhà nước giao năm 2020 (chưa bao gồm Nguồn CCTL NSNN tỉnh đảm bảo MLCS 1,49 trđ)</t>
  </si>
  <si>
    <t>Nguồn 
CCTL NSNN tỉnh đảm bảo MLCS 1,49 trđ và chính sách an sinh xã hội</t>
  </si>
  <si>
    <t>2=3+6+7</t>
  </si>
  <si>
    <t>3=4+5</t>
  </si>
  <si>
    <r>
      <t xml:space="preserve">* </t>
    </r>
    <r>
      <rPr>
        <b/>
        <u/>
        <sz val="12"/>
        <rFont val="Times New Roman"/>
        <family val="1"/>
      </rPr>
      <t>Ghi chú</t>
    </r>
    <r>
      <rPr>
        <b/>
        <sz val="12"/>
        <rFont val="Times New Roman"/>
        <family val="1"/>
      </rPr>
      <t>:</t>
    </r>
  </si>
  <si>
    <t xml:space="preserve">  (1) Trong tổng chi ngân sách trên bao gồm mức trích lập Quỹ thi đua khen thưởng của đơn vị theo quy định tại Nghị định số 91/2017/NĐ-CP ngày 31/7/2017 của Chính phủ (Quỹ thi đua khen thưởng được trích lập từ nguồn kinh phí hoạt động thường xuyên của cơ quan quản lý hành chính và bộ máy đơn vị sự nghiệp).</t>
  </si>
  <si>
    <t>Nội dung</t>
  </si>
  <si>
    <t>ĐƠN VỊ: SỞ VĂN HÓA, THỂ THAO VÀ DU LỊCH</t>
  </si>
  <si>
    <t>Chương: 425</t>
  </si>
  <si>
    <t>CỘNG HÒA XÃ HỘI CHỦ NGHĨA VIỆT NAM</t>
  </si>
  <si>
    <t>Độc lập - Tự do - Hạnh phúc</t>
  </si>
  <si>
    <t>Căn cứ Nghị định 163/2016/NĐ-CP ngày 21 tháng 12 năm 2016 của Chính phủ quy định chi tiết thi hành một số điều của Luật Ngân sách nhà nước;</t>
  </si>
  <si>
    <t xml:space="preserve">Căn cứ Thông tư số 90/2018/TT-BTC ngày 12 tháng 8 năm 2018 của Bộ Tài chính sửa đổi, bổ sung một số điều của Thông tư 61/2017/TT-BTC ngày 15 tháng 6 năm 2017 của Bộ Tài chính về hướng dẫn công khai ngân sách đối với các đơn vị dự toán ngân sách, các tổ chức được ngân sách nhà nước hỗ trợ sau: </t>
  </si>
  <si>
    <t>STT</t>
  </si>
  <si>
    <t>A</t>
  </si>
  <si>
    <t xml:space="preserve">TỔNG SỐ THU, CHI, NỘP NGÂN SÁCH PHÍ, LỆ PHÍ </t>
  </si>
  <si>
    <t>I</t>
  </si>
  <si>
    <t>Số thu phí, lệ phí</t>
  </si>
  <si>
    <t>Lệ phí</t>
  </si>
  <si>
    <t>Phí</t>
  </si>
  <si>
    <t>II</t>
  </si>
  <si>
    <t>Chi từ nguồn thu phí được để lại</t>
  </si>
  <si>
    <t>Chi sự nghiệp</t>
  </si>
  <si>
    <t>Kinh phí nhiệm vụ thường xuyên</t>
  </si>
  <si>
    <t>Kinh phí nhiệm vụ không thường xuyên</t>
  </si>
  <si>
    <t>Chi quản lý hành chính</t>
  </si>
  <si>
    <t>Kinh phí thực hiện chế độ tự chủ</t>
  </si>
  <si>
    <t>Kinh phí không thực hiện chế độ tự chủ</t>
  </si>
  <si>
    <t>III</t>
  </si>
  <si>
    <t>Số phí, lệ phí nộp ngân sách nhà nước</t>
  </si>
  <si>
    <t>B</t>
  </si>
  <si>
    <t>Dự toán chi ngân sách nhà nước</t>
  </si>
  <si>
    <t>Nguồn ngân sách trong nước</t>
  </si>
  <si>
    <t xml:space="preserve">Chi sự nghiệp khoa học và công nghệ </t>
  </si>
  <si>
    <t>Chi sự nghiệp giáo dục, đào tạo và dạy nghề</t>
  </si>
  <si>
    <t>Chi sự nghiệp y tế, dân số và gia đình</t>
  </si>
  <si>
    <t>4.1</t>
  </si>
  <si>
    <t>Chi đảm bảo xã hội</t>
  </si>
  <si>
    <t>5.1</t>
  </si>
  <si>
    <t>Chi sự nghiệp văn hóa thông tin</t>
  </si>
  <si>
    <t>Chi sự nghiệp phát thanh truyền hình, thông tấn</t>
  </si>
  <si>
    <t>Chi sự nghiệp thể dục thể thao</t>
  </si>
  <si>
    <t>Kinh phí thực hiện cải cách tiền lương tự chủ</t>
  </si>
  <si>
    <t>Kinh phí thực hiện cải cách tiền lương không tự chủ</t>
  </si>
  <si>
    <t>THỦ TRƯỞNG ĐƠN VỊ</t>
  </si>
  <si>
    <t>(Chữ ký, dấu)</t>
  </si>
  <si>
    <t>Ước Thực hiện/Dự toán năm (%)</t>
  </si>
  <si>
    <t>Ước Thực hiện quý so với cùng kỳ năm trước (%)</t>
  </si>
  <si>
    <t>Chương trình mục tiêu quốc gia</t>
  </si>
  <si>
    <t>Phí cấp thẻ hướng dẫn viên du lịch</t>
  </si>
  <si>
    <t>Phí thẩm định cơ sở lưu trú</t>
  </si>
  <si>
    <t>Phí thẩm định chứng nhận đủ điều kiện kinh doanh hoạt động thể thao</t>
  </si>
  <si>
    <t>Phí thẩm định cấp Giấy phép thành lập công ty lữ hành nội địa</t>
  </si>
  <si>
    <t>Kinh phí thực hiện nhiệm vụ chuyên môn</t>
  </si>
  <si>
    <t>Kinh phí ngân sách tỉnh đối ứng thực hiện CTMTQG Phát triển KT-XH vùng đồng bào DTTS và miền núi.(Mã CTMTDA: 00516)</t>
  </si>
  <si>
    <t>Tây Ninh, ngày      tháng       năm 2024</t>
  </si>
  <si>
    <t>CÔNG KHAI THỰC HIỆN DỰ TOÁN THU, CHI NGÂN SÁCH QUÝ I NĂM 2024</t>
  </si>
  <si>
    <t>Sở Văn hóa, Thể thao và Du lịch công khai tình hình thực hiện dự toán thu-chi ngân sách quý I năm 2024 như sau:</t>
  </si>
  <si>
    <t>Đvt: triệu đồng</t>
  </si>
  <si>
    <t>Dự toán năm 2024(Bao gồm số chuyển nguồn năm 2023)</t>
  </si>
  <si>
    <t>Ước Thực hiện Qúy I năm 2024</t>
  </si>
  <si>
    <t>Phí thẩm định tác phẩm nghệ thuật nhập khẩu</t>
  </si>
  <si>
    <t>Phí cấp phép đủ điều kiện kinh doanh hoạt động karaoke</t>
  </si>
  <si>
    <t xml:space="preserve"> - Bảo tồn phát huy giá trị văn hóa truyền thống tốt đẹp của các dân tộc thiểu số gắn với phát triển du lịch. Mã 00516</t>
  </si>
  <si>
    <t>Ngày       tháng      năm  2024</t>
  </si>
  <si>
    <t>(Kèm theo quyết định số         /QĐ-SVHTTDL  ngày     tháng    năm 2024 của Sở Văn hóa, Thể thao và Du lịch)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</si>
</sst>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 #,##0_);_(* \(#,##0\);_(* &quot;-&quot;??_);_(@_)"/>
    <numFmt numFmtId="165" formatCode="#,##0.0_);\(#,##0.0\)"/>
    <numFmt numFmtId="166" formatCode="#,##0.0"/>
    <numFmt numFmtId="167" formatCode="_(* #,##0.00_);_(* \(#,##0.00\);_(* &quot;-&quot;??_);_(@_)"/>
  </numFmts>
  <fonts count="54" x14ac:knownFonts="1">
    <font>
      <sz val="11"/>
      <color theme="1"/>
      <name val="Calibri"/>
      <family val="2"/>
      <charset val="163"/>
      <scheme val="minor"/>
    </font>
    <font>
      <sz val="11"/>
      <color theme="1"/>
      <name val="Calibri"/>
      <family val="2"/>
      <charset val="163"/>
      <scheme val="minor"/>
    </font>
    <font>
      <sz val="12"/>
      <name val="Times New Roman"/>
      <family val="1"/>
    </font>
    <font>
      <b/>
      <sz val="13"/>
      <name val="Times New Roman"/>
      <family val="1"/>
    </font>
    <font>
      <sz val="13"/>
      <name val="Times New Roman"/>
      <family val="1"/>
    </font>
    <font>
      <i/>
      <sz val="13"/>
      <name val="Times New Roman"/>
      <family val="1"/>
    </font>
    <font>
      <b/>
      <sz val="14"/>
      <name val="Times New Roman"/>
      <family val="1"/>
    </font>
    <font>
      <sz val="14"/>
      <name val="Times New Roman"/>
      <family val="1"/>
    </font>
    <font>
      <sz val="12"/>
      <name val="VNI-Times"/>
    </font>
    <font>
      <sz val="10"/>
      <name val="Arial"/>
      <family val="2"/>
    </font>
    <font>
      <sz val="10"/>
      <color rgb="FFFF0000"/>
      <name val="Arial"/>
      <family val="2"/>
    </font>
    <font>
      <i/>
      <sz val="12"/>
      <name val="Times New Roman"/>
      <family val="1"/>
    </font>
    <font>
      <b/>
      <sz val="13"/>
      <color indexed="10"/>
      <name val="Times New Roman"/>
      <family val="1"/>
    </font>
    <font>
      <sz val="13"/>
      <color rgb="FFFF0000"/>
      <name val="Times New Roman"/>
      <family val="1"/>
    </font>
    <font>
      <b/>
      <sz val="13"/>
      <color indexed="12"/>
      <name val="Times New Roman"/>
      <family val="1"/>
    </font>
    <font>
      <b/>
      <u/>
      <sz val="13"/>
      <color indexed="12"/>
      <name val="Times New Roman"/>
      <family val="1"/>
    </font>
    <font>
      <sz val="13"/>
      <color theme="1"/>
      <name val="Times New Roman"/>
      <family val="1"/>
    </font>
    <font>
      <sz val="13"/>
      <color indexed="8"/>
      <name val="Times New Roman"/>
      <family val="1"/>
    </font>
    <font>
      <sz val="13"/>
      <color rgb="FF000000"/>
      <name val="Times New Roman"/>
      <family val="1"/>
    </font>
    <font>
      <b/>
      <i/>
      <sz val="13"/>
      <color rgb="FF000000"/>
      <name val="Times New Roman"/>
      <family val="1"/>
    </font>
    <font>
      <b/>
      <i/>
      <sz val="13"/>
      <color indexed="8"/>
      <name val="Times New Roman"/>
      <family val="1"/>
    </font>
    <font>
      <b/>
      <i/>
      <sz val="13"/>
      <name val="Times New Roman"/>
      <family val="1"/>
    </font>
    <font>
      <sz val="13"/>
      <color indexed="10"/>
      <name val="Times New Roman"/>
      <family val="1"/>
    </font>
    <font>
      <b/>
      <sz val="13"/>
      <color rgb="FFFF0000"/>
      <name val="Times New Roman"/>
      <family val="1"/>
    </font>
    <font>
      <sz val="13"/>
      <color indexed="12"/>
      <name val="Times New Roman"/>
      <family val="1"/>
    </font>
    <font>
      <sz val="12"/>
      <color indexed="12"/>
      <name val="Times New Roman"/>
      <family val="1"/>
    </font>
    <font>
      <b/>
      <i/>
      <u/>
      <sz val="13"/>
      <name val="Times New Roman"/>
      <family val="1"/>
    </font>
    <font>
      <b/>
      <i/>
      <sz val="12"/>
      <name val="Times New Roman"/>
      <family val="1"/>
    </font>
    <font>
      <sz val="11"/>
      <name val="Times New Roman"/>
      <family val="1"/>
    </font>
    <font>
      <sz val="12"/>
      <color rgb="FFFF0066"/>
      <name val="Times New Roman"/>
      <family val="1"/>
    </font>
    <font>
      <b/>
      <sz val="12"/>
      <color theme="8" tint="-0.499984740745262"/>
      <name val="Times New Roman"/>
      <family val="1"/>
    </font>
    <font>
      <b/>
      <sz val="12"/>
      <color rgb="FF0000FF"/>
      <name val="Times New Roman"/>
      <family val="1"/>
    </font>
    <font>
      <b/>
      <sz val="12"/>
      <color indexed="10"/>
      <name val="Times New Roman"/>
      <family val="1"/>
    </font>
    <font>
      <b/>
      <sz val="12"/>
      <name val="Times New Roman"/>
      <family val="1"/>
    </font>
    <font>
      <b/>
      <sz val="12"/>
      <color rgb="FF009900"/>
      <name val="Times New Roman"/>
      <family val="1"/>
    </font>
    <font>
      <sz val="12"/>
      <color indexed="10"/>
      <name val="Times New Roman"/>
      <family val="1"/>
    </font>
    <font>
      <sz val="12"/>
      <color theme="5" tint="-0.499984740745262"/>
      <name val="Times New Roman"/>
      <family val="1"/>
    </font>
    <font>
      <i/>
      <sz val="12"/>
      <color indexed="10"/>
      <name val="Times New Roman"/>
      <family val="1"/>
    </font>
    <font>
      <sz val="12"/>
      <color rgb="FFFF0000"/>
      <name val="Times New Roman"/>
      <family val="1"/>
    </font>
    <font>
      <b/>
      <sz val="12"/>
      <color rgb="FFFF0000"/>
      <name val="Times New Roman"/>
      <family val="1"/>
    </font>
    <font>
      <b/>
      <i/>
      <sz val="12"/>
      <color indexed="10"/>
      <name val="Times New Roman"/>
      <family val="1"/>
    </font>
    <font>
      <i/>
      <sz val="12"/>
      <color rgb="FFFF0000"/>
      <name val="Times New Roman"/>
      <family val="1"/>
    </font>
    <font>
      <b/>
      <sz val="10"/>
      <name val="Times New Roman"/>
      <family val="1"/>
    </font>
    <font>
      <b/>
      <sz val="12"/>
      <color theme="1"/>
      <name val="Times New Roman"/>
      <family val="1"/>
    </font>
    <font>
      <b/>
      <i/>
      <sz val="10"/>
      <name val="Times New Roman"/>
      <family val="1"/>
    </font>
    <font>
      <sz val="10"/>
      <name val="Times New Roman"/>
      <family val="1"/>
    </font>
    <font>
      <sz val="12"/>
      <color rgb="FF0000FF"/>
      <name val="Times New Roman"/>
      <family val="1"/>
    </font>
    <font>
      <b/>
      <u/>
      <sz val="12"/>
      <name val="Times New Roman"/>
      <family val="1"/>
    </font>
    <font>
      <sz val="11"/>
      <color theme="1"/>
      <name val="times new roman"/>
      <family val="2"/>
      <charset val="163"/>
    </font>
    <font>
      <b/>
      <sz val="11"/>
      <name val="Times New Roman"/>
      <family val="1"/>
    </font>
    <font>
      <i/>
      <sz val="12"/>
      <color rgb="FF000000"/>
      <name val="Times New Roman"/>
      <family val="1"/>
    </font>
    <font>
      <sz val="9"/>
      <color indexed="81"/>
      <name val="Tahoma"/>
      <family val="2"/>
    </font>
    <font>
      <b/>
      <sz val="9"/>
      <color indexed="81"/>
      <name val="Tahoma"/>
      <family val="2"/>
    </font>
    <font>
      <sz val="11"/>
      <color indexed="8"/>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s>
  <cellStyleXfs count="10">
    <xf numFmtId="0" fontId="0" fillId="0" borderId="0"/>
    <xf numFmtId="43" fontId="1" fillId="0" borderId="0" applyFont="0" applyFill="0" applyBorder="0" applyAlignment="0" applyProtection="0"/>
    <xf numFmtId="0" fontId="8" fillId="0" borderId="0"/>
    <xf numFmtId="0" fontId="9" fillId="0" borderId="0"/>
    <xf numFmtId="0" fontId="1" fillId="0" borderId="0"/>
    <xf numFmtId="0" fontId="1" fillId="0" borderId="0"/>
    <xf numFmtId="0" fontId="2" fillId="0" borderId="0"/>
    <xf numFmtId="0" fontId="48" fillId="0" borderId="0"/>
    <xf numFmtId="43" fontId="48" fillId="0" borderId="0" applyFont="0" applyFill="0" applyBorder="0" applyAlignment="0" applyProtection="0"/>
    <xf numFmtId="167" fontId="53" fillId="0" borderId="0" applyFont="0" applyFill="0" applyBorder="0" applyAlignment="0" applyProtection="0"/>
  </cellStyleXfs>
  <cellXfs count="25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2" applyFont="1" applyAlignment="1"/>
    <xf numFmtId="164" fontId="4" fillId="0" borderId="0" xfId="1" applyNumberFormat="1" applyFont="1" applyAlignment="1">
      <alignment vertical="center"/>
    </xf>
    <xf numFmtId="0" fontId="4" fillId="0" borderId="0" xfId="2" applyFont="1" applyAlignment="1">
      <alignment vertical="center"/>
    </xf>
    <xf numFmtId="0" fontId="9" fillId="0" borderId="0" xfId="0" applyFont="1" applyAlignment="1">
      <alignment vertical="center"/>
    </xf>
    <xf numFmtId="0" fontId="4" fillId="0" borderId="0" xfId="0" applyFont="1" applyFill="1" applyAlignment="1"/>
    <xf numFmtId="3" fontId="4" fillId="0" borderId="0" xfId="0" applyNumberFormat="1" applyFont="1" applyFill="1"/>
    <xf numFmtId="0" fontId="4" fillId="0" borderId="0" xfId="0" applyFont="1" applyFill="1"/>
    <xf numFmtId="0" fontId="10" fillId="0" borderId="0" xfId="0" applyFont="1" applyAlignment="1">
      <alignment vertical="center"/>
    </xf>
    <xf numFmtId="0" fontId="6" fillId="0" borderId="2" xfId="0" applyFont="1" applyBorder="1" applyAlignment="1">
      <alignment horizontal="center" vertical="center"/>
    </xf>
    <xf numFmtId="0" fontId="12" fillId="2" borderId="2" xfId="0" applyFont="1" applyFill="1" applyBorder="1" applyAlignment="1">
      <alignment vertical="center"/>
    </xf>
    <xf numFmtId="3" fontId="12" fillId="2" borderId="2" xfId="0" applyNumberFormat="1" applyFont="1" applyFill="1" applyBorder="1" applyAlignment="1">
      <alignment vertical="center"/>
    </xf>
    <xf numFmtId="0" fontId="3" fillId="0" borderId="3" xfId="0" applyFont="1" applyBorder="1" applyAlignment="1">
      <alignment vertical="center"/>
    </xf>
    <xf numFmtId="3" fontId="3" fillId="0" borderId="3" xfId="0" applyNumberFormat="1" applyFont="1" applyBorder="1" applyAlignment="1">
      <alignment vertical="center"/>
    </xf>
    <xf numFmtId="0" fontId="4" fillId="0" borderId="3" xfId="0" applyFont="1" applyBorder="1" applyAlignment="1">
      <alignment horizontal="left" vertical="center"/>
    </xf>
    <xf numFmtId="3" fontId="4" fillId="0" borderId="3" xfId="0" applyNumberFormat="1" applyFont="1" applyBorder="1" applyAlignment="1">
      <alignment vertical="center"/>
    </xf>
    <xf numFmtId="0" fontId="3" fillId="3" borderId="2" xfId="0" applyFont="1" applyFill="1" applyBorder="1" applyAlignment="1">
      <alignment vertical="center"/>
    </xf>
    <xf numFmtId="3" fontId="3" fillId="3" borderId="2" xfId="0" applyNumberFormat="1" applyFont="1" applyFill="1" applyBorder="1" applyAlignment="1">
      <alignment vertical="center"/>
    </xf>
    <xf numFmtId="0" fontId="3" fillId="0" borderId="4" xfId="0" applyFont="1" applyBorder="1" applyAlignment="1">
      <alignment vertical="center"/>
    </xf>
    <xf numFmtId="3" fontId="3" fillId="0" borderId="4" xfId="0" applyNumberFormat="1" applyFont="1" applyBorder="1" applyAlignment="1">
      <alignment vertical="center"/>
    </xf>
    <xf numFmtId="0" fontId="3" fillId="0" borderId="3" xfId="0" applyFont="1" applyBorder="1" applyAlignment="1">
      <alignment horizontal="left" vertical="center"/>
    </xf>
    <xf numFmtId="0" fontId="5" fillId="0" borderId="0" xfId="0" applyFont="1" applyAlignment="1">
      <alignment vertical="center"/>
    </xf>
    <xf numFmtId="164" fontId="5" fillId="0" borderId="0" xfId="1" applyNumberFormat="1" applyFont="1" applyAlignment="1">
      <alignment vertical="center"/>
    </xf>
    <xf numFmtId="3" fontId="4" fillId="0" borderId="3" xfId="3" applyNumberFormat="1" applyFont="1" applyFill="1" applyBorder="1" applyAlignment="1">
      <alignment vertical="center"/>
    </xf>
    <xf numFmtId="3" fontId="4" fillId="0" borderId="3" xfId="3" applyNumberFormat="1" applyFont="1" applyFill="1" applyBorder="1" applyAlignment="1">
      <alignment vertical="center" wrapText="1"/>
    </xf>
    <xf numFmtId="3" fontId="13" fillId="0" borderId="3" xfId="0" applyNumberFormat="1" applyFont="1" applyBorder="1" applyAlignment="1">
      <alignment vertical="center"/>
    </xf>
    <xf numFmtId="3" fontId="13" fillId="0" borderId="5" xfId="0" applyNumberFormat="1" applyFont="1" applyBorder="1" applyAlignment="1">
      <alignment vertical="center"/>
    </xf>
    <xf numFmtId="0" fontId="14" fillId="4" borderId="2" xfId="0" applyFont="1" applyFill="1" applyBorder="1" applyAlignment="1">
      <alignment vertical="center"/>
    </xf>
    <xf numFmtId="3" fontId="15" fillId="4" borderId="2" xfId="0" applyNumberFormat="1" applyFont="1" applyFill="1" applyBorder="1" applyAlignment="1">
      <alignment vertical="center"/>
    </xf>
    <xf numFmtId="0" fontId="3" fillId="5" borderId="4" xfId="0" applyFont="1" applyFill="1" applyBorder="1" applyAlignment="1">
      <alignment vertical="center"/>
    </xf>
    <xf numFmtId="3" fontId="3" fillId="5" borderId="4" xfId="0" applyNumberFormat="1" applyFont="1" applyFill="1" applyBorder="1" applyAlignment="1">
      <alignment vertical="center"/>
    </xf>
    <xf numFmtId="0" fontId="16" fillId="0" borderId="3" xfId="0" applyFont="1" applyBorder="1" applyAlignment="1">
      <alignment vertical="center" wrapText="1"/>
    </xf>
    <xf numFmtId="3" fontId="17" fillId="0" borderId="3" xfId="0" applyNumberFormat="1" applyFont="1" applyBorder="1" applyAlignment="1">
      <alignment horizontal="right" vertical="center" wrapText="1"/>
    </xf>
    <xf numFmtId="0" fontId="16" fillId="0" borderId="3" xfId="0" applyFont="1" applyBorder="1" applyAlignment="1">
      <alignment vertical="center"/>
    </xf>
    <xf numFmtId="0" fontId="18" fillId="0" borderId="3" xfId="0" applyFont="1" applyBorder="1" applyAlignment="1">
      <alignment vertical="center" wrapText="1"/>
    </xf>
    <xf numFmtId="0" fontId="13" fillId="0" borderId="3" xfId="0" applyFont="1" applyBorder="1" applyAlignment="1">
      <alignment vertical="center" wrapText="1"/>
    </xf>
    <xf numFmtId="3" fontId="13" fillId="0" borderId="3" xfId="0" applyNumberFormat="1" applyFont="1" applyBorder="1" applyAlignment="1">
      <alignment horizontal="right" vertical="center" wrapText="1"/>
    </xf>
    <xf numFmtId="0" fontId="19" fillId="0" borderId="3" xfId="0" applyFont="1" applyBorder="1" applyAlignment="1">
      <alignment vertical="center" wrapText="1"/>
    </xf>
    <xf numFmtId="3" fontId="20" fillId="0" borderId="3" xfId="0" applyNumberFormat="1" applyFont="1" applyBorder="1" applyAlignment="1">
      <alignment horizontal="right" vertical="center" wrapText="1"/>
    </xf>
    <xf numFmtId="0" fontId="21" fillId="0" borderId="0" xfId="0" applyFont="1" applyAlignment="1">
      <alignment vertical="center"/>
    </xf>
    <xf numFmtId="164" fontId="21" fillId="0" borderId="0" xfId="1" applyNumberFormat="1" applyFont="1" applyAlignment="1">
      <alignment vertical="center"/>
    </xf>
    <xf numFmtId="0" fontId="21" fillId="0" borderId="3" xfId="0" applyFont="1" applyBorder="1" applyAlignment="1">
      <alignment horizontal="left" vertical="center"/>
    </xf>
    <xf numFmtId="3" fontId="21" fillId="0" borderId="3" xfId="0" applyNumberFormat="1" applyFont="1" applyFill="1" applyBorder="1" applyAlignment="1">
      <alignment vertical="center"/>
    </xf>
    <xf numFmtId="0" fontId="3" fillId="5" borderId="3" xfId="0" applyFont="1" applyFill="1" applyBorder="1" applyAlignment="1">
      <alignment horizontal="left" vertical="center"/>
    </xf>
    <xf numFmtId="3" fontId="3" fillId="5" borderId="3" xfId="0" applyNumberFormat="1" applyFont="1" applyFill="1" applyBorder="1" applyAlignment="1">
      <alignment vertical="center"/>
    </xf>
    <xf numFmtId="0" fontId="4" fillId="0" borderId="0" xfId="0" applyFont="1"/>
    <xf numFmtId="164" fontId="4" fillId="0" borderId="0" xfId="1" applyNumberFormat="1" applyFont="1"/>
    <xf numFmtId="0" fontId="3" fillId="5" borderId="4" xfId="0" applyFont="1" applyFill="1" applyBorder="1" applyAlignment="1">
      <alignment horizontal="left" vertical="center"/>
    </xf>
    <xf numFmtId="0" fontId="3" fillId="0" borderId="3" xfId="0" quotePrefix="1" applyFont="1" applyBorder="1" applyAlignment="1">
      <alignment horizontal="left" vertical="center"/>
    </xf>
    <xf numFmtId="0" fontId="4" fillId="0" borderId="0" xfId="0" applyFont="1" applyBorder="1" applyAlignment="1">
      <alignment vertical="center"/>
    </xf>
    <xf numFmtId="0" fontId="13" fillId="0" borderId="3" xfId="0" applyFont="1" applyBorder="1" applyAlignment="1">
      <alignment vertical="center"/>
    </xf>
    <xf numFmtId="3" fontId="22" fillId="0" borderId="3" xfId="0" applyNumberFormat="1" applyFont="1" applyBorder="1" applyAlignment="1">
      <alignment vertical="center"/>
    </xf>
    <xf numFmtId="0" fontId="23" fillId="0" borderId="4" xfId="0" applyFont="1" applyBorder="1" applyAlignment="1">
      <alignment horizontal="left" vertical="center"/>
    </xf>
    <xf numFmtId="3" fontId="3" fillId="0" borderId="4" xfId="0" applyNumberFormat="1" applyFont="1" applyFill="1" applyBorder="1" applyAlignment="1">
      <alignment vertical="center"/>
    </xf>
    <xf numFmtId="0" fontId="4" fillId="0" borderId="3" xfId="0" quotePrefix="1" applyFont="1" applyBorder="1" applyAlignment="1">
      <alignment horizontal="left" vertical="center"/>
    </xf>
    <xf numFmtId="3" fontId="4" fillId="0" borderId="3" xfId="0" applyNumberFormat="1" applyFont="1" applyBorder="1"/>
    <xf numFmtId="0" fontId="23" fillId="0" borderId="5" xfId="0" applyFont="1" applyFill="1" applyBorder="1" applyAlignment="1">
      <alignment vertical="center"/>
    </xf>
    <xf numFmtId="3" fontId="23" fillId="0" borderId="5" xfId="0" applyNumberFormat="1" applyFont="1" applyFill="1" applyBorder="1" applyAlignment="1">
      <alignment vertical="center"/>
    </xf>
    <xf numFmtId="3" fontId="4" fillId="0" borderId="3" xfId="0" applyNumberFormat="1" applyFont="1" applyFill="1" applyBorder="1" applyAlignment="1">
      <alignment vertical="center"/>
    </xf>
    <xf numFmtId="3" fontId="4" fillId="0" borderId="5" xfId="0" applyNumberFormat="1" applyFont="1" applyFill="1" applyBorder="1" applyAlignment="1">
      <alignment vertical="center"/>
    </xf>
    <xf numFmtId="0" fontId="23" fillId="0" borderId="4" xfId="0" applyFont="1" applyFill="1" applyBorder="1" applyAlignment="1">
      <alignment horizontal="left" vertical="center"/>
    </xf>
    <xf numFmtId="3" fontId="3" fillId="0" borderId="5" xfId="0" applyNumberFormat="1" applyFont="1" applyFill="1" applyBorder="1" applyAlignment="1">
      <alignment vertical="center"/>
    </xf>
    <xf numFmtId="0" fontId="5" fillId="0" borderId="0" xfId="0" applyFont="1"/>
    <xf numFmtId="164" fontId="5" fillId="0" borderId="0" xfId="1" applyNumberFormat="1" applyFont="1"/>
    <xf numFmtId="0" fontId="4" fillId="0" borderId="3" xfId="0" applyFont="1" applyBorder="1" applyAlignment="1">
      <alignment vertical="center"/>
    </xf>
    <xf numFmtId="0" fontId="4" fillId="0" borderId="6" xfId="0" applyFont="1" applyBorder="1" applyAlignment="1">
      <alignment horizontal="left" vertical="center"/>
    </xf>
    <xf numFmtId="3" fontId="24" fillId="0" borderId="5" xfId="0" applyNumberFormat="1" applyFont="1" applyFill="1" applyBorder="1" applyAlignment="1">
      <alignment vertical="center"/>
    </xf>
    <xf numFmtId="3" fontId="25" fillId="0" borderId="7" xfId="0" applyNumberFormat="1" applyFont="1" applyFill="1" applyBorder="1" applyAlignment="1">
      <alignment vertical="center"/>
    </xf>
    <xf numFmtId="0" fontId="3" fillId="0" borderId="0" xfId="0" applyFont="1" applyBorder="1" applyAlignment="1">
      <alignment horizontal="left"/>
    </xf>
    <xf numFmtId="164" fontId="9" fillId="0" borderId="0" xfId="1" applyNumberFormat="1" applyFont="1"/>
    <xf numFmtId="0" fontId="4" fillId="0" borderId="0" xfId="0" applyFont="1" applyBorder="1" applyAlignment="1">
      <alignment horizontal="left"/>
    </xf>
    <xf numFmtId="0" fontId="4" fillId="0" borderId="0" xfId="0" applyFont="1" applyAlignment="1">
      <alignment horizontal="left"/>
    </xf>
    <xf numFmtId="0" fontId="4" fillId="0" borderId="0" xfId="0" applyFont="1" applyAlignment="1"/>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Alignment="1">
      <alignment horizontal="center" vertical="center"/>
    </xf>
    <xf numFmtId="0" fontId="27" fillId="0" borderId="0" xfId="0" applyFont="1" applyAlignment="1">
      <alignment vertical="center"/>
    </xf>
    <xf numFmtId="0" fontId="28" fillId="0" borderId="0" xfId="0" applyFont="1" applyAlignment="1">
      <alignment vertical="center"/>
    </xf>
    <xf numFmtId="3" fontId="29" fillId="0" borderId="3" xfId="0" applyNumberFormat="1" applyFont="1" applyFill="1" applyBorder="1" applyAlignment="1">
      <alignment vertical="center"/>
    </xf>
    <xf numFmtId="164" fontId="29" fillId="0" borderId="3" xfId="1" applyNumberFormat="1" applyFont="1" applyBorder="1" applyAlignment="1">
      <alignment vertical="center"/>
    </xf>
    <xf numFmtId="165" fontId="29" fillId="0" borderId="3" xfId="1" applyNumberFormat="1" applyFont="1" applyBorder="1" applyAlignment="1">
      <alignment vertical="center"/>
    </xf>
    <xf numFmtId="0" fontId="30" fillId="0" borderId="3" xfId="0" applyFont="1" applyBorder="1" applyAlignment="1">
      <alignment vertical="center"/>
    </xf>
    <xf numFmtId="164" fontId="30" fillId="0" borderId="3" xfId="1" applyNumberFormat="1" applyFont="1" applyBorder="1" applyAlignment="1">
      <alignment vertical="center"/>
    </xf>
    <xf numFmtId="0" fontId="31" fillId="0" borderId="8" xfId="0" applyFont="1" applyBorder="1" applyAlignment="1">
      <alignment vertical="center"/>
    </xf>
    <xf numFmtId="165" fontId="30" fillId="0" borderId="3" xfId="1" applyNumberFormat="1" applyFont="1" applyBorder="1" applyAlignment="1">
      <alignment vertical="center"/>
    </xf>
    <xf numFmtId="0" fontId="32" fillId="0" borderId="3" xfId="0" applyFont="1" applyBorder="1" applyAlignment="1">
      <alignment vertical="center"/>
    </xf>
    <xf numFmtId="164" fontId="32" fillId="0" borderId="3" xfId="1" applyNumberFormat="1" applyFont="1" applyBorder="1" applyAlignment="1">
      <alignment vertical="center"/>
    </xf>
    <xf numFmtId="0" fontId="33" fillId="0" borderId="3" xfId="0" applyFont="1" applyBorder="1" applyAlignment="1">
      <alignment vertical="center"/>
    </xf>
    <xf numFmtId="164" fontId="33" fillId="0" borderId="3" xfId="0" applyNumberFormat="1" applyFont="1" applyBorder="1" applyAlignment="1">
      <alignment vertical="center"/>
    </xf>
    <xf numFmtId="0" fontId="34" fillId="0" borderId="3" xfId="0" applyFont="1" applyBorder="1" applyAlignment="1">
      <alignment vertical="center"/>
    </xf>
    <xf numFmtId="164" fontId="34" fillId="0" borderId="3" xfId="1" applyNumberFormat="1" applyFont="1" applyBorder="1" applyAlignment="1">
      <alignment vertical="center"/>
    </xf>
    <xf numFmtId="0" fontId="35" fillId="0" borderId="3" xfId="0" applyFont="1" applyBorder="1" applyAlignment="1">
      <alignment vertical="center"/>
    </xf>
    <xf numFmtId="164" fontId="36" fillId="0" borderId="3" xfId="1" applyNumberFormat="1" applyFont="1" applyBorder="1" applyAlignment="1">
      <alignment vertical="center"/>
    </xf>
    <xf numFmtId="164" fontId="35" fillId="0" borderId="3" xfId="1" applyNumberFormat="1" applyFont="1" applyBorder="1" applyAlignment="1">
      <alignment vertical="center"/>
    </xf>
    <xf numFmtId="0" fontId="37" fillId="0" borderId="3" xfId="0" applyFont="1" applyBorder="1" applyAlignment="1">
      <alignment vertical="center"/>
    </xf>
    <xf numFmtId="164" fontId="37" fillId="0" borderId="3" xfId="1" applyNumberFormat="1" applyFont="1" applyBorder="1" applyAlignment="1">
      <alignment vertical="center"/>
    </xf>
    <xf numFmtId="0" fontId="11" fillId="0" borderId="3" xfId="0" applyFont="1" applyFill="1" applyBorder="1" applyAlignment="1">
      <alignment vertical="center"/>
    </xf>
    <xf numFmtId="164" fontId="11" fillId="0" borderId="3" xfId="1" applyNumberFormat="1" applyFont="1" applyBorder="1" applyAlignment="1">
      <alignment vertical="center"/>
    </xf>
    <xf numFmtId="164" fontId="11" fillId="0" borderId="3" xfId="0" applyNumberFormat="1" applyFont="1" applyBorder="1" applyAlignment="1">
      <alignment vertical="center"/>
    </xf>
    <xf numFmtId="0" fontId="38" fillId="0" borderId="3" xfId="0" applyFont="1" applyBorder="1" applyAlignment="1">
      <alignment vertical="center"/>
    </xf>
    <xf numFmtId="0" fontId="39" fillId="0" borderId="3" xfId="0" applyFont="1" applyFill="1" applyBorder="1" applyAlignment="1">
      <alignment vertical="center"/>
    </xf>
    <xf numFmtId="164" fontId="40" fillId="0" borderId="3" xfId="1" applyNumberFormat="1" applyFont="1" applyBorder="1" applyAlignment="1">
      <alignment vertical="center"/>
    </xf>
    <xf numFmtId="0" fontId="41" fillId="0" borderId="3" xfId="0" applyFont="1" applyFill="1" applyBorder="1" applyAlignment="1">
      <alignment vertical="center"/>
    </xf>
    <xf numFmtId="0" fontId="39" fillId="0" borderId="3" xfId="0" applyFont="1" applyFill="1" applyBorder="1" applyAlignment="1">
      <alignment vertical="center" wrapText="1"/>
    </xf>
    <xf numFmtId="164" fontId="39" fillId="0" borderId="3" xfId="0" applyNumberFormat="1" applyFont="1" applyFill="1" applyBorder="1" applyAlignment="1">
      <alignment vertical="center"/>
    </xf>
    <xf numFmtId="164" fontId="39" fillId="0" borderId="9" xfId="0" applyNumberFormat="1" applyFont="1" applyFill="1" applyBorder="1" applyAlignment="1">
      <alignment vertical="center"/>
    </xf>
    <xf numFmtId="0" fontId="11" fillId="0" borderId="3" xfId="0" applyFont="1" applyFill="1" applyBorder="1" applyAlignment="1">
      <alignment vertical="center" wrapText="1"/>
    </xf>
    <xf numFmtId="0" fontId="34" fillId="0" borderId="3" xfId="0" applyFont="1" applyFill="1" applyBorder="1" applyAlignment="1">
      <alignment vertical="center"/>
    </xf>
    <xf numFmtId="164" fontId="34" fillId="0" borderId="3" xfId="1" applyNumberFormat="1" applyFont="1" applyFill="1" applyBorder="1" applyAlignment="1">
      <alignment vertical="center"/>
    </xf>
    <xf numFmtId="164" fontId="41" fillId="0" borderId="3" xfId="1" applyNumberFormat="1" applyFont="1" applyBorder="1" applyAlignment="1">
      <alignment vertical="center"/>
    </xf>
    <xf numFmtId="164" fontId="38" fillId="0" borderId="3" xfId="1" applyNumberFormat="1" applyFont="1" applyBorder="1" applyAlignment="1">
      <alignment vertical="center"/>
    </xf>
    <xf numFmtId="0" fontId="38" fillId="0" borderId="3" xfId="0" applyFont="1" applyFill="1" applyBorder="1" applyAlignment="1">
      <alignment vertical="center" wrapText="1"/>
    </xf>
    <xf numFmtId="164" fontId="33" fillId="0" borderId="3" xfId="1" applyNumberFormat="1" applyFont="1" applyBorder="1" applyAlignment="1">
      <alignment vertical="center"/>
    </xf>
    <xf numFmtId="164" fontId="38" fillId="0" borderId="3" xfId="0" applyNumberFormat="1" applyFont="1" applyBorder="1"/>
    <xf numFmtId="0" fontId="11" fillId="0" borderId="10" xfId="0" applyFont="1" applyFill="1" applyBorder="1" applyAlignment="1">
      <alignment vertical="center"/>
    </xf>
    <xf numFmtId="164" fontId="11" fillId="0" borderId="10" xfId="1" applyNumberFormat="1" applyFont="1" applyBorder="1" applyAlignment="1">
      <alignment vertical="center"/>
    </xf>
    <xf numFmtId="164" fontId="11" fillId="0" borderId="10" xfId="0" applyNumberFormat="1" applyFont="1" applyBorder="1" applyAlignment="1">
      <alignment vertical="center"/>
    </xf>
    <xf numFmtId="0" fontId="2" fillId="0" borderId="0" xfId="0" applyFont="1"/>
    <xf numFmtId="0" fontId="11" fillId="0" borderId="0" xfId="0" applyFont="1" applyAlignment="1">
      <alignment horizontal="right"/>
    </xf>
    <xf numFmtId="0" fontId="44" fillId="0" borderId="2" xfId="4" applyFont="1" applyFill="1" applyBorder="1" applyAlignment="1">
      <alignment horizontal="center" vertical="center" wrapText="1"/>
    </xf>
    <xf numFmtId="0" fontId="45" fillId="0" borderId="5" xfId="0" applyFont="1" applyBorder="1" applyAlignment="1">
      <alignment horizontal="center" vertical="center"/>
    </xf>
    <xf numFmtId="0" fontId="45" fillId="0" borderId="5" xfId="0" applyFont="1" applyBorder="1" applyAlignment="1">
      <alignment horizontal="center" vertical="center" wrapText="1"/>
    </xf>
    <xf numFmtId="0" fontId="45" fillId="0" borderId="11" xfId="0" applyFont="1" applyBorder="1" applyAlignment="1">
      <alignment horizontal="center" vertical="center" wrapText="1"/>
    </xf>
    <xf numFmtId="164" fontId="31" fillId="0" borderId="8" xfId="1" applyNumberFormat="1" applyFont="1" applyBorder="1" applyAlignment="1">
      <alignment vertical="center"/>
    </xf>
    <xf numFmtId="0" fontId="46" fillId="0" borderId="8" xfId="0" applyFont="1" applyBorder="1" applyAlignment="1">
      <alignment vertical="center"/>
    </xf>
    <xf numFmtId="164" fontId="2" fillId="0" borderId="3" xfId="1" applyNumberFormat="1" applyFont="1" applyBorder="1" applyAlignment="1">
      <alignment vertical="center"/>
    </xf>
    <xf numFmtId="0" fontId="2" fillId="0" borderId="3" xfId="0" applyFont="1" applyBorder="1" applyAlignment="1">
      <alignment vertical="center"/>
    </xf>
    <xf numFmtId="0" fontId="33" fillId="0" borderId="0" xfId="0" applyFont="1"/>
    <xf numFmtId="0" fontId="33" fillId="0" borderId="0" xfId="0" applyFont="1" applyAlignment="1">
      <alignment vertical="center"/>
    </xf>
    <xf numFmtId="0" fontId="33" fillId="0" borderId="3" xfId="0" applyFont="1" applyBorder="1" applyAlignment="1">
      <alignment horizontal="center"/>
    </xf>
    <xf numFmtId="0" fontId="2" fillId="0" borderId="3" xfId="0" applyFont="1" applyBorder="1" applyAlignment="1">
      <alignment horizontal="center"/>
    </xf>
    <xf numFmtId="0" fontId="33" fillId="0" borderId="3" xfId="0" applyFont="1" applyBorder="1" applyAlignment="1">
      <alignment vertical="center" wrapText="1"/>
    </xf>
    <xf numFmtId="0" fontId="2" fillId="0" borderId="3" xfId="0" applyFont="1" applyBorder="1" applyAlignment="1">
      <alignment vertical="center" wrapText="1"/>
    </xf>
    <xf numFmtId="3" fontId="33" fillId="6" borderId="3" xfId="0" applyNumberFormat="1" applyFont="1" applyFill="1" applyBorder="1" applyAlignment="1">
      <alignment horizontal="right" vertical="center" wrapText="1"/>
    </xf>
    <xf numFmtId="0" fontId="33" fillId="0" borderId="8" xfId="0" applyFont="1" applyBorder="1" applyAlignment="1">
      <alignment horizontal="center" vertical="center"/>
    </xf>
    <xf numFmtId="0" fontId="33" fillId="0" borderId="8" xfId="0" applyFont="1" applyBorder="1" applyAlignment="1">
      <alignment vertical="center" wrapText="1"/>
    </xf>
    <xf numFmtId="0" fontId="28" fillId="0" borderId="0" xfId="0" applyFont="1"/>
    <xf numFmtId="0" fontId="2" fillId="0" borderId="0" xfId="0" applyFont="1" applyAlignment="1"/>
    <xf numFmtId="0" fontId="2" fillId="0" borderId="0" xfId="0" applyFont="1" applyAlignment="1">
      <alignment horizontal="center"/>
    </xf>
    <xf numFmtId="3" fontId="2" fillId="0" borderId="0" xfId="0" applyNumberFormat="1" applyFont="1"/>
    <xf numFmtId="9" fontId="2" fillId="0" borderId="0" xfId="0" applyNumberFormat="1" applyFont="1" applyAlignment="1"/>
    <xf numFmtId="3" fontId="33" fillId="6" borderId="8" xfId="1" applyNumberFormat="1" applyFont="1" applyFill="1" applyBorder="1" applyAlignment="1">
      <alignment vertical="center"/>
    </xf>
    <xf numFmtId="0" fontId="2" fillId="0" borderId="8" xfId="0" applyFont="1" applyBorder="1"/>
    <xf numFmtId="9" fontId="2" fillId="0" borderId="8" xfId="0" applyNumberFormat="1" applyFont="1" applyBorder="1"/>
    <xf numFmtId="9" fontId="33" fillId="6" borderId="3" xfId="1" applyNumberFormat="1" applyFont="1" applyFill="1" applyBorder="1" applyAlignment="1">
      <alignment vertical="center"/>
    </xf>
    <xf numFmtId="3" fontId="33" fillId="6" borderId="3" xfId="1" applyNumberFormat="1" applyFont="1" applyFill="1" applyBorder="1" applyAlignment="1">
      <alignment vertical="center"/>
    </xf>
    <xf numFmtId="0" fontId="2" fillId="0" borderId="3" xfId="0" applyFont="1" applyFill="1" applyBorder="1" applyAlignment="1">
      <alignment horizontal="left" vertical="center" wrapText="1"/>
    </xf>
    <xf numFmtId="9" fontId="2" fillId="0" borderId="3" xfId="0" applyNumberFormat="1" applyFont="1" applyBorder="1"/>
    <xf numFmtId="3" fontId="2" fillId="6" borderId="3" xfId="0" applyNumberFormat="1" applyFont="1" applyFill="1" applyBorder="1" applyAlignment="1">
      <alignment horizontal="right" vertical="center" wrapText="1"/>
    </xf>
    <xf numFmtId="9" fontId="2" fillId="6" borderId="3" xfId="1" applyNumberFormat="1" applyFont="1" applyFill="1" applyBorder="1" applyAlignment="1">
      <alignment vertical="center"/>
    </xf>
    <xf numFmtId="0" fontId="33" fillId="0" borderId="3" xfId="0" applyFont="1" applyBorder="1" applyAlignment="1">
      <alignment horizontal="center" vertical="center"/>
    </xf>
    <xf numFmtId="9" fontId="33" fillId="0" borderId="3" xfId="0" applyNumberFormat="1" applyFont="1" applyBorder="1"/>
    <xf numFmtId="0" fontId="2" fillId="0" borderId="3" xfId="0" quotePrefix="1" applyFont="1" applyFill="1" applyBorder="1" applyAlignment="1">
      <alignment horizontal="left" vertical="center" wrapText="1"/>
    </xf>
    <xf numFmtId="3" fontId="2" fillId="0" borderId="3" xfId="0" applyNumberFormat="1" applyFont="1" applyBorder="1"/>
    <xf numFmtId="9" fontId="33" fillId="0" borderId="3" xfId="0" applyNumberFormat="1" applyFont="1" applyBorder="1" applyAlignment="1">
      <alignment vertical="center"/>
    </xf>
    <xf numFmtId="9" fontId="33" fillId="6" borderId="3" xfId="0" applyNumberFormat="1" applyFont="1" applyFill="1" applyBorder="1" applyAlignment="1">
      <alignment horizontal="right" vertical="center" wrapText="1"/>
    </xf>
    <xf numFmtId="0" fontId="2" fillId="0" borderId="3" xfId="0" applyFont="1" applyBorder="1" applyAlignment="1">
      <alignment horizontal="center" vertical="center"/>
    </xf>
    <xf numFmtId="3" fontId="2" fillId="6" borderId="3" xfId="0" applyNumberFormat="1" applyFont="1" applyFill="1" applyBorder="1"/>
    <xf numFmtId="9" fontId="2" fillId="0" borderId="3" xfId="0" applyNumberFormat="1" applyFont="1" applyBorder="1" applyAlignment="1">
      <alignment vertical="center"/>
    </xf>
    <xf numFmtId="166" fontId="2" fillId="6" borderId="3" xfId="0" applyNumberFormat="1" applyFont="1" applyFill="1" applyBorder="1"/>
    <xf numFmtId="9" fontId="33" fillId="6" borderId="3" xfId="0" applyNumberFormat="1" applyFont="1" applyFill="1" applyBorder="1"/>
    <xf numFmtId="0" fontId="33" fillId="0" borderId="4" xfId="0" applyFont="1" applyBorder="1" applyAlignment="1">
      <alignment horizontal="center" vertical="center"/>
    </xf>
    <xf numFmtId="0" fontId="33" fillId="0" borderId="4" xfId="0" applyFont="1" applyBorder="1" applyAlignment="1">
      <alignment vertical="center"/>
    </xf>
    <xf numFmtId="9" fontId="33" fillId="0" borderId="4" xfId="0" applyNumberFormat="1" applyFont="1" applyBorder="1" applyAlignment="1">
      <alignment vertical="center"/>
    </xf>
    <xf numFmtId="0" fontId="33" fillId="0" borderId="10" xfId="0" applyFont="1" applyBorder="1" applyAlignment="1">
      <alignment horizontal="center" vertical="center"/>
    </xf>
    <xf numFmtId="3" fontId="2" fillId="6" borderId="10" xfId="0" applyNumberFormat="1" applyFont="1" applyFill="1" applyBorder="1"/>
    <xf numFmtId="9" fontId="33" fillId="0" borderId="10" xfId="0" applyNumberFormat="1" applyFont="1" applyBorder="1" applyAlignment="1">
      <alignment vertical="center"/>
    </xf>
    <xf numFmtId="0" fontId="2" fillId="0" borderId="10" xfId="0" quotePrefix="1" applyFont="1" applyFill="1" applyBorder="1" applyAlignment="1">
      <alignment horizontal="left" vertical="center" wrapText="1"/>
    </xf>
    <xf numFmtId="166" fontId="2" fillId="6" borderId="10" xfId="0" applyNumberFormat="1" applyFont="1" applyFill="1" applyBorder="1"/>
    <xf numFmtId="9" fontId="2" fillId="0" borderId="10" xfId="0" applyNumberFormat="1" applyFont="1" applyBorder="1" applyAlignment="1">
      <alignment vertical="center"/>
    </xf>
    <xf numFmtId="3" fontId="2" fillId="6" borderId="0" xfId="0" applyNumberFormat="1" applyFont="1" applyFill="1" applyBorder="1"/>
    <xf numFmtId="3" fontId="28" fillId="6" borderId="0" xfId="0" applyNumberFormat="1" applyFont="1" applyFill="1" applyAlignment="1">
      <alignment vertical="center"/>
    </xf>
    <xf numFmtId="9" fontId="28" fillId="0" borderId="0" xfId="0" applyNumberFormat="1" applyFont="1"/>
    <xf numFmtId="0" fontId="33" fillId="0" borderId="0" xfId="0" applyFont="1" applyBorder="1" applyAlignment="1">
      <alignment horizontal="center" vertical="center"/>
    </xf>
    <xf numFmtId="0" fontId="2" fillId="0" borderId="0" xfId="0" quotePrefix="1" applyFont="1" applyFill="1" applyBorder="1" applyAlignment="1">
      <alignment horizontal="left" vertical="center" wrapText="1"/>
    </xf>
    <xf numFmtId="166" fontId="2" fillId="6" borderId="0" xfId="0" applyNumberFormat="1" applyFont="1" applyFill="1" applyBorder="1"/>
    <xf numFmtId="9" fontId="2" fillId="0" borderId="0" xfId="0" applyNumberFormat="1" applyFont="1" applyBorder="1" applyAlignment="1">
      <alignment vertical="center"/>
    </xf>
    <xf numFmtId="9" fontId="33" fillId="0" borderId="0" xfId="0" applyNumberFormat="1" applyFont="1" applyBorder="1" applyAlignment="1">
      <alignment vertical="center"/>
    </xf>
    <xf numFmtId="3" fontId="33" fillId="6" borderId="4" xfId="0" applyNumberFormat="1" applyFont="1" applyFill="1" applyBorder="1"/>
    <xf numFmtId="0" fontId="33" fillId="0" borderId="0" xfId="0" applyFont="1" applyAlignment="1">
      <alignment horizontal="center" vertical="center"/>
    </xf>
    <xf numFmtId="0" fontId="28" fillId="0" borderId="0" xfId="0" applyFont="1" applyAlignment="1">
      <alignment horizontal="center"/>
    </xf>
    <xf numFmtId="3" fontId="2" fillId="0" borderId="0" xfId="0" applyNumberFormat="1" applyFont="1" applyAlignment="1">
      <alignment horizontal="center"/>
    </xf>
    <xf numFmtId="3" fontId="28" fillId="0" borderId="0" xfId="0" applyNumberFormat="1" applyFont="1"/>
    <xf numFmtId="3" fontId="2" fillId="0" borderId="0" xfId="0" applyNumberFormat="1" applyFont="1" applyAlignment="1"/>
    <xf numFmtId="3" fontId="50" fillId="0" borderId="0" xfId="0" applyNumberFormat="1" applyFont="1" applyAlignment="1">
      <alignment vertical="center"/>
    </xf>
    <xf numFmtId="3" fontId="33" fillId="0" borderId="0" xfId="0" applyNumberFormat="1" applyFont="1"/>
    <xf numFmtId="3" fontId="33" fillId="0" borderId="0" xfId="0" applyNumberFormat="1" applyFont="1" applyAlignment="1">
      <alignment vertical="center"/>
    </xf>
    <xf numFmtId="3" fontId="2" fillId="0" borderId="0" xfId="0" applyNumberFormat="1" applyFont="1" applyAlignment="1">
      <alignment vertical="center"/>
    </xf>
    <xf numFmtId="3" fontId="33" fillId="0" borderId="3" xfId="0" applyNumberFormat="1" applyFont="1" applyBorder="1"/>
    <xf numFmtId="166" fontId="33" fillId="6" borderId="3" xfId="0" applyNumberFormat="1" applyFont="1" applyFill="1" applyBorder="1" applyAlignment="1">
      <alignment horizontal="right" vertical="center" wrapText="1"/>
    </xf>
    <xf numFmtId="2" fontId="2" fillId="0" borderId="3" xfId="0" applyNumberFormat="1" applyFont="1" applyBorder="1" applyAlignment="1">
      <alignment vertical="center" wrapText="1"/>
    </xf>
    <xf numFmtId="4" fontId="2" fillId="0" borderId="3" xfId="0" applyNumberFormat="1" applyFont="1" applyBorder="1"/>
    <xf numFmtId="3" fontId="4" fillId="0" borderId="15" xfId="9" applyNumberFormat="1" applyFont="1" applyFill="1" applyBorder="1" applyAlignment="1">
      <alignment vertical="center" wrapText="1"/>
    </xf>
    <xf numFmtId="166" fontId="2" fillId="6" borderId="3" xfId="0" applyNumberFormat="1" applyFont="1" applyFill="1" applyBorder="1" applyAlignment="1">
      <alignment horizontal="right" vertical="center" wrapText="1"/>
    </xf>
    <xf numFmtId="166" fontId="2" fillId="0" borderId="3" xfId="0" applyNumberFormat="1" applyFont="1" applyBorder="1"/>
    <xf numFmtId="166" fontId="33" fillId="6" borderId="3" xfId="1" applyNumberFormat="1" applyFont="1" applyFill="1" applyBorder="1" applyAlignment="1">
      <alignment vertical="center"/>
    </xf>
    <xf numFmtId="166" fontId="2" fillId="6" borderId="3" xfId="1" applyNumberFormat="1" applyFont="1" applyFill="1" applyBorder="1" applyAlignment="1">
      <alignment vertical="center"/>
    </xf>
    <xf numFmtId="4" fontId="2" fillId="6" borderId="3" xfId="0" applyNumberFormat="1" applyFont="1" applyFill="1" applyBorder="1" applyAlignment="1">
      <alignment horizontal="right" vertical="center" wrapText="1"/>
    </xf>
    <xf numFmtId="166" fontId="2" fillId="0" borderId="3" xfId="0" applyNumberFormat="1" applyFont="1" applyBorder="1" applyAlignment="1">
      <alignment horizontal="right" vertical="center"/>
    </xf>
    <xf numFmtId="0" fontId="33" fillId="0" borderId="3" xfId="0" quotePrefix="1" applyFont="1" applyFill="1" applyBorder="1" applyAlignment="1">
      <alignment horizontal="left" vertical="center" wrapText="1"/>
    </xf>
    <xf numFmtId="3" fontId="2" fillId="6" borderId="3" xfId="0" applyNumberFormat="1" applyFont="1" applyFill="1" applyBorder="1" applyAlignment="1">
      <alignment vertical="center"/>
    </xf>
    <xf numFmtId="0" fontId="33" fillId="0" borderId="0" xfId="0" applyFont="1" applyAlignment="1">
      <alignment horizontal="center" vertical="center"/>
    </xf>
    <xf numFmtId="0" fontId="33" fillId="0" borderId="0" xfId="0" applyFont="1" applyAlignment="1">
      <alignment horizontal="left" vertical="center"/>
    </xf>
    <xf numFmtId="3" fontId="49" fillId="6" borderId="0" xfId="0" applyNumberFormat="1" applyFont="1" applyFill="1" applyBorder="1" applyAlignment="1">
      <alignment horizontal="center" vertical="center"/>
    </xf>
    <xf numFmtId="3" fontId="33" fillId="0" borderId="0" xfId="0" applyNumberFormat="1" applyFont="1" applyBorder="1" applyAlignment="1">
      <alignment horizontal="center"/>
    </xf>
    <xf numFmtId="3" fontId="2" fillId="0" borderId="0" xfId="0" applyNumberFormat="1" applyFont="1" applyAlignment="1">
      <alignment horizontal="center"/>
    </xf>
    <xf numFmtId="9" fontId="33" fillId="6" borderId="2" xfId="0" applyNumberFormat="1" applyFont="1" applyFill="1" applyBorder="1" applyAlignment="1">
      <alignment horizontal="center" vertical="center" wrapText="1"/>
    </xf>
    <xf numFmtId="9" fontId="33" fillId="6" borderId="11"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8" fillId="0" borderId="0" xfId="0" applyFont="1" applyAlignment="1">
      <alignment horizontal="center"/>
    </xf>
    <xf numFmtId="0" fontId="50" fillId="0" borderId="0" xfId="0" applyFont="1" applyAlignment="1">
      <alignment horizontal="center" vertical="center"/>
    </xf>
    <xf numFmtId="0" fontId="2" fillId="0" borderId="0" xfId="0" applyFont="1" applyAlignment="1">
      <alignment horizontal="left" vertical="center" wrapText="1"/>
    </xf>
    <xf numFmtId="3" fontId="11" fillId="0" borderId="1" xfId="0" applyNumberFormat="1" applyFont="1" applyBorder="1" applyAlignment="1">
      <alignment horizontal="center"/>
    </xf>
    <xf numFmtId="0" fontId="33" fillId="0" borderId="2" xfId="0" applyFont="1" applyBorder="1" applyAlignment="1">
      <alignment horizontal="center" vertical="center" wrapText="1"/>
    </xf>
    <xf numFmtId="0" fontId="33" fillId="0" borderId="11" xfId="0" applyFont="1" applyBorder="1" applyAlignment="1">
      <alignment horizontal="center" vertical="center" wrapText="1"/>
    </xf>
    <xf numFmtId="3" fontId="33" fillId="6" borderId="2" xfId="0" applyNumberFormat="1" applyFont="1" applyFill="1" applyBorder="1" applyAlignment="1">
      <alignment horizontal="center" vertical="center" wrapText="1"/>
    </xf>
    <xf numFmtId="3" fontId="33" fillId="6" borderId="11" xfId="0" applyNumberFormat="1"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center" vertical="center"/>
    </xf>
    <xf numFmtId="0" fontId="4" fillId="0" borderId="0" xfId="0" applyFont="1" applyAlignment="1">
      <alignment horizontal="center" vertical="center"/>
    </xf>
    <xf numFmtId="0" fontId="7" fillId="0" borderId="0" xfId="0" applyFont="1" applyAlignment="1">
      <alignment horizontal="center" vertical="center"/>
    </xf>
    <xf numFmtId="0" fontId="11" fillId="0" borderId="1" xfId="0" quotePrefix="1" applyFont="1" applyBorder="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horizontal="left" wrapText="1"/>
    </xf>
    <xf numFmtId="0" fontId="6" fillId="0" borderId="0" xfId="0" applyFont="1" applyAlignment="1">
      <alignment horizontal="center"/>
    </xf>
    <xf numFmtId="0" fontId="4" fillId="0" borderId="0" xfId="0" applyFont="1" applyFill="1" applyAlignment="1">
      <alignment wrapText="1"/>
    </xf>
    <xf numFmtId="0" fontId="4" fillId="0" borderId="0" xfId="0" applyFont="1" applyAlignment="1">
      <alignment horizontal="left"/>
    </xf>
    <xf numFmtId="0" fontId="3" fillId="0" borderId="0" xfId="0" applyFont="1" applyAlignment="1">
      <alignment horizontal="center" vertical="center"/>
    </xf>
    <xf numFmtId="0" fontId="2" fillId="0" borderId="0" xfId="0" applyFont="1" applyFill="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42" fillId="0" borderId="11" xfId="4" applyFont="1" applyFill="1" applyBorder="1" applyAlignment="1">
      <alignment horizontal="center" vertical="center" wrapText="1"/>
    </xf>
    <xf numFmtId="0" fontId="42" fillId="0" borderId="6" xfId="4" applyFont="1" applyFill="1" applyBorder="1" applyAlignment="1">
      <alignment horizontal="center" vertical="center" wrapText="1"/>
    </xf>
    <xf numFmtId="0" fontId="33" fillId="0" borderId="12" xfId="0" applyFont="1" applyBorder="1" applyAlignment="1">
      <alignment horizontal="center" vertical="center" wrapText="1"/>
    </xf>
    <xf numFmtId="0" fontId="33" fillId="0" borderId="14" xfId="0" applyFont="1" applyBorder="1" applyAlignment="1">
      <alignment horizontal="center" vertical="center" wrapText="1"/>
    </xf>
    <xf numFmtId="0" fontId="43" fillId="0" borderId="2" xfId="5" applyFont="1" applyFill="1" applyBorder="1" applyAlignment="1">
      <alignment horizontal="center" vertical="center" wrapText="1"/>
    </xf>
    <xf numFmtId="0" fontId="43" fillId="0" borderId="11" xfId="5" applyFont="1" applyFill="1" applyBorder="1" applyAlignment="1">
      <alignment horizontal="center" vertical="center" wrapText="1"/>
    </xf>
    <xf numFmtId="0" fontId="43" fillId="0" borderId="6" xfId="5" applyFont="1" applyFill="1" applyBorder="1" applyAlignment="1">
      <alignment horizontal="center" vertical="center" wrapText="1"/>
    </xf>
    <xf numFmtId="4" fontId="2" fillId="6" borderId="3" xfId="1" applyNumberFormat="1" applyFont="1" applyFill="1" applyBorder="1" applyAlignment="1">
      <alignment vertical="center"/>
    </xf>
    <xf numFmtId="3" fontId="2" fillId="6" borderId="3" xfId="1" applyNumberFormat="1" applyFont="1" applyFill="1" applyBorder="1" applyAlignment="1">
      <alignment vertical="center"/>
    </xf>
  </cellXfs>
  <cellStyles count="10">
    <cellStyle name="Comma" xfId="1" builtinId="3"/>
    <cellStyle name="Comma 2" xfId="8"/>
    <cellStyle name="Comma 20" xfId="9"/>
    <cellStyle name="Normal" xfId="0" builtinId="0"/>
    <cellStyle name="Normal 2" xfId="6"/>
    <cellStyle name="Normal 3" xfId="7"/>
    <cellStyle name="Normal 3 2" xfId="3"/>
    <cellStyle name="Normal 7" xfId="4"/>
    <cellStyle name="Normal 7 2" xfId="5"/>
    <cellStyle name="Normal_Sheet1"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971550</xdr:colOff>
      <xdr:row>2</xdr:row>
      <xdr:rowOff>38100</xdr:rowOff>
    </xdr:from>
    <xdr:to>
      <xdr:col>4</xdr:col>
      <xdr:colOff>866775</xdr:colOff>
      <xdr:row>2</xdr:row>
      <xdr:rowOff>38100</xdr:rowOff>
    </xdr:to>
    <xdr:cxnSp macro="">
      <xdr:nvCxnSpPr>
        <xdr:cNvPr id="2" name="Straight Connector 1"/>
        <xdr:cNvCxnSpPr/>
      </xdr:nvCxnSpPr>
      <xdr:spPr>
        <a:xfrm>
          <a:off x="4648200" y="428625"/>
          <a:ext cx="17049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2305050</xdr:colOff>
      <xdr:row>8</xdr:row>
      <xdr:rowOff>57150</xdr:rowOff>
    </xdr:from>
    <xdr:to>
      <xdr:col>0</xdr:col>
      <xdr:colOff>4505325</xdr:colOff>
      <xdr:row>8</xdr:row>
      <xdr:rowOff>57150</xdr:rowOff>
    </xdr:to>
    <xdr:sp macro="" textlink="">
      <xdr:nvSpPr>
        <xdr:cNvPr id="2" name="Line 393"/>
        <xdr:cNvSpPr>
          <a:spLocks noChangeShapeType="1"/>
        </xdr:cNvSpPr>
      </xdr:nvSpPr>
      <xdr:spPr bwMode="auto">
        <a:xfrm>
          <a:off x="2305050" y="1781175"/>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653415</xdr:colOff>
      <xdr:row>3</xdr:row>
      <xdr:rowOff>0</xdr:rowOff>
    </xdr:from>
    <xdr:to>
      <xdr:col>0</xdr:col>
      <xdr:colOff>1558492</xdr:colOff>
      <xdr:row>3</xdr:row>
      <xdr:rowOff>1588</xdr:rowOff>
    </xdr:to>
    <xdr:cxnSp macro="">
      <xdr:nvCxnSpPr>
        <xdr:cNvPr id="3" name="Straight Connector 2"/>
        <xdr:cNvCxnSpPr/>
      </xdr:nvCxnSpPr>
      <xdr:spPr>
        <a:xfrm>
          <a:off x="653415" y="619125"/>
          <a:ext cx="905077"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3442335</xdr:colOff>
      <xdr:row>3</xdr:row>
      <xdr:rowOff>28575</xdr:rowOff>
    </xdr:from>
    <xdr:to>
      <xdr:col>0</xdr:col>
      <xdr:colOff>5261660</xdr:colOff>
      <xdr:row>3</xdr:row>
      <xdr:rowOff>30163</xdr:rowOff>
    </xdr:to>
    <xdr:cxnSp macro="">
      <xdr:nvCxnSpPr>
        <xdr:cNvPr id="4" name="Straight Connector 3"/>
        <xdr:cNvCxnSpPr/>
      </xdr:nvCxnSpPr>
      <xdr:spPr>
        <a:xfrm>
          <a:off x="3442335" y="647700"/>
          <a:ext cx="18193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2305050</xdr:colOff>
      <xdr:row>8</xdr:row>
      <xdr:rowOff>57150</xdr:rowOff>
    </xdr:from>
    <xdr:to>
      <xdr:col>0</xdr:col>
      <xdr:colOff>4505325</xdr:colOff>
      <xdr:row>8</xdr:row>
      <xdr:rowOff>57150</xdr:rowOff>
    </xdr:to>
    <xdr:sp macro="" textlink="">
      <xdr:nvSpPr>
        <xdr:cNvPr id="5" name="Line 393"/>
        <xdr:cNvSpPr>
          <a:spLocks noChangeShapeType="1"/>
        </xdr:cNvSpPr>
      </xdr:nvSpPr>
      <xdr:spPr bwMode="auto">
        <a:xfrm>
          <a:off x="2305050" y="1781175"/>
          <a:ext cx="22002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653415</xdr:colOff>
      <xdr:row>3</xdr:row>
      <xdr:rowOff>0</xdr:rowOff>
    </xdr:from>
    <xdr:to>
      <xdr:col>0</xdr:col>
      <xdr:colOff>1558492</xdr:colOff>
      <xdr:row>3</xdr:row>
      <xdr:rowOff>1588</xdr:rowOff>
    </xdr:to>
    <xdr:cxnSp macro="">
      <xdr:nvCxnSpPr>
        <xdr:cNvPr id="6" name="Straight Connector 5"/>
        <xdr:cNvCxnSpPr/>
      </xdr:nvCxnSpPr>
      <xdr:spPr>
        <a:xfrm>
          <a:off x="653415" y="619125"/>
          <a:ext cx="905077"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3442335</xdr:colOff>
      <xdr:row>3</xdr:row>
      <xdr:rowOff>28575</xdr:rowOff>
    </xdr:from>
    <xdr:to>
      <xdr:col>0</xdr:col>
      <xdr:colOff>5261660</xdr:colOff>
      <xdr:row>3</xdr:row>
      <xdr:rowOff>30163</xdr:rowOff>
    </xdr:to>
    <xdr:cxnSp macro="">
      <xdr:nvCxnSpPr>
        <xdr:cNvPr id="7" name="Straight Connector 6"/>
        <xdr:cNvCxnSpPr/>
      </xdr:nvCxnSpPr>
      <xdr:spPr>
        <a:xfrm>
          <a:off x="3442335" y="647700"/>
          <a:ext cx="1819325"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5"/>
  <sheetViews>
    <sheetView tabSelected="1" topLeftCell="A50" workbookViewId="0">
      <selection activeCell="C29" sqref="C29"/>
    </sheetView>
  </sheetViews>
  <sheetFormatPr defaultColWidth="9.140625" defaultRowHeight="15" x14ac:dyDescent="0.25"/>
  <cols>
    <col min="1" max="1" width="6.5703125" style="184" customWidth="1"/>
    <col min="2" max="2" width="44.5703125" style="81" customWidth="1"/>
    <col min="3" max="3" width="10.7109375" style="175" customWidth="1"/>
    <col min="4" max="4" width="11" style="140" customWidth="1"/>
    <col min="5" max="5" width="13.28515625" style="176" customWidth="1"/>
    <col min="6" max="6" width="17.28515625" style="176" customWidth="1"/>
    <col min="7" max="7" width="11.140625" style="186" customWidth="1"/>
    <col min="8" max="16384" width="9.140625" style="140"/>
  </cols>
  <sheetData>
    <row r="1" spans="1:7" ht="15" customHeight="1" x14ac:dyDescent="0.25">
      <c r="A1" s="206" t="s">
        <v>179</v>
      </c>
      <c r="B1" s="206"/>
      <c r="C1" s="207" t="s">
        <v>181</v>
      </c>
      <c r="D1" s="207"/>
      <c r="E1" s="207"/>
      <c r="F1" s="207"/>
    </row>
    <row r="2" spans="1:7" s="141" customFormat="1" ht="15.75" customHeight="1" x14ac:dyDescent="0.25">
      <c r="A2" s="206" t="s">
        <v>180</v>
      </c>
      <c r="B2" s="206"/>
      <c r="C2" s="208" t="s">
        <v>182</v>
      </c>
      <c r="D2" s="208"/>
      <c r="E2" s="208"/>
      <c r="F2" s="208"/>
      <c r="G2" s="187"/>
    </row>
    <row r="3" spans="1:7" s="141" customFormat="1" ht="15.75" x14ac:dyDescent="0.25">
      <c r="A3" s="142"/>
      <c r="B3" s="132"/>
      <c r="C3" s="143"/>
      <c r="E3" s="144"/>
      <c r="F3" s="144"/>
      <c r="G3" s="187"/>
    </row>
    <row r="4" spans="1:7" s="121" customFormat="1" ht="15.75" x14ac:dyDescent="0.25">
      <c r="A4" s="142"/>
      <c r="B4" s="81"/>
      <c r="C4" s="209" t="s">
        <v>227</v>
      </c>
      <c r="D4" s="209"/>
      <c r="E4" s="209"/>
      <c r="F4" s="209"/>
      <c r="G4" s="143"/>
    </row>
    <row r="5" spans="1:7" s="121" customFormat="1" ht="15.75" x14ac:dyDescent="0.25">
      <c r="A5" s="142"/>
      <c r="B5" s="81"/>
      <c r="C5" s="185"/>
      <c r="D5" s="185"/>
      <c r="E5" s="185"/>
      <c r="F5" s="185"/>
      <c r="G5" s="143"/>
    </row>
    <row r="6" spans="1:7" s="121" customFormat="1" ht="15.75" x14ac:dyDescent="0.25">
      <c r="A6" s="205" t="s">
        <v>228</v>
      </c>
      <c r="B6" s="205"/>
      <c r="C6" s="205"/>
      <c r="D6" s="205"/>
      <c r="E6" s="205"/>
      <c r="F6" s="205"/>
      <c r="G6" s="143"/>
    </row>
    <row r="7" spans="1:7" s="121" customFormat="1" ht="29.25" customHeight="1" x14ac:dyDescent="0.25">
      <c r="A7" s="214" t="s">
        <v>237</v>
      </c>
      <c r="B7" s="214"/>
      <c r="C7" s="214"/>
      <c r="D7" s="214"/>
      <c r="E7" s="214"/>
      <c r="F7" s="214"/>
      <c r="G7" s="188"/>
    </row>
    <row r="8" spans="1:7" s="121" customFormat="1" ht="34.5" customHeight="1" x14ac:dyDescent="0.25">
      <c r="A8" s="215" t="s">
        <v>183</v>
      </c>
      <c r="B8" s="215"/>
      <c r="C8" s="215"/>
      <c r="D8" s="215"/>
      <c r="E8" s="215"/>
      <c r="F8" s="215"/>
      <c r="G8" s="143"/>
    </row>
    <row r="9" spans="1:7" s="121" customFormat="1" ht="59.25" customHeight="1" x14ac:dyDescent="0.25">
      <c r="A9" s="215" t="s">
        <v>184</v>
      </c>
      <c r="B9" s="215"/>
      <c r="C9" s="215"/>
      <c r="D9" s="215"/>
      <c r="E9" s="215"/>
      <c r="F9" s="215"/>
      <c r="G9" s="143"/>
    </row>
    <row r="10" spans="1:7" s="121" customFormat="1" ht="15.75" customHeight="1" x14ac:dyDescent="0.25">
      <c r="A10" s="223" t="s">
        <v>229</v>
      </c>
      <c r="B10" s="223"/>
      <c r="C10" s="223"/>
      <c r="D10" s="223"/>
      <c r="E10" s="223"/>
      <c r="F10" s="223"/>
      <c r="G10" s="143"/>
    </row>
    <row r="11" spans="1:7" s="121" customFormat="1" ht="15.75" x14ac:dyDescent="0.25">
      <c r="A11" s="142"/>
      <c r="B11" s="2"/>
      <c r="E11" s="216" t="s">
        <v>230</v>
      </c>
      <c r="F11" s="216"/>
      <c r="G11" s="143"/>
    </row>
    <row r="12" spans="1:7" s="121" customFormat="1" ht="15.75" customHeight="1" x14ac:dyDescent="0.25">
      <c r="A12" s="217" t="s">
        <v>185</v>
      </c>
      <c r="B12" s="217" t="s">
        <v>178</v>
      </c>
      <c r="C12" s="219" t="s">
        <v>231</v>
      </c>
      <c r="D12" s="221" t="s">
        <v>232</v>
      </c>
      <c r="E12" s="210" t="s">
        <v>218</v>
      </c>
      <c r="F12" s="210" t="s">
        <v>219</v>
      </c>
      <c r="G12" s="143"/>
    </row>
    <row r="13" spans="1:7" s="121" customFormat="1" ht="98.25" customHeight="1" x14ac:dyDescent="0.25">
      <c r="A13" s="218"/>
      <c r="B13" s="218"/>
      <c r="C13" s="220"/>
      <c r="D13" s="222"/>
      <c r="E13" s="211"/>
      <c r="F13" s="211"/>
      <c r="G13" s="143"/>
    </row>
    <row r="14" spans="1:7" s="121" customFormat="1" ht="31.5" x14ac:dyDescent="0.25">
      <c r="A14" s="138" t="s">
        <v>186</v>
      </c>
      <c r="B14" s="139" t="s">
        <v>187</v>
      </c>
      <c r="C14" s="145"/>
      <c r="D14" s="146"/>
      <c r="E14" s="147"/>
      <c r="F14" s="147"/>
      <c r="G14" s="143"/>
    </row>
    <row r="15" spans="1:7" s="131" customFormat="1" ht="15.75" x14ac:dyDescent="0.25">
      <c r="A15" s="133" t="s">
        <v>188</v>
      </c>
      <c r="B15" s="135" t="s">
        <v>189</v>
      </c>
      <c r="C15" s="149">
        <f>C16+C17</f>
        <v>45</v>
      </c>
      <c r="D15" s="199">
        <f>D16+D17</f>
        <v>40.450000000000003</v>
      </c>
      <c r="E15" s="155">
        <f>D15/C15</f>
        <v>0.89888888888888896</v>
      </c>
      <c r="F15" s="148"/>
      <c r="G15" s="189"/>
    </row>
    <row r="16" spans="1:7" s="131" customFormat="1" ht="15.75" x14ac:dyDescent="0.25">
      <c r="A16" s="134">
        <v>1</v>
      </c>
      <c r="B16" s="136" t="s">
        <v>190</v>
      </c>
      <c r="C16" s="149"/>
      <c r="D16" s="199"/>
      <c r="E16" s="148"/>
      <c r="F16" s="148"/>
      <c r="G16" s="189"/>
    </row>
    <row r="17" spans="1:7" s="121" customFormat="1" ht="15.75" x14ac:dyDescent="0.25">
      <c r="A17" s="134">
        <v>2</v>
      </c>
      <c r="B17" s="136" t="s">
        <v>191</v>
      </c>
      <c r="C17" s="149">
        <f>SUM(C18:C23)</f>
        <v>45</v>
      </c>
      <c r="D17" s="199">
        <f>SUM(D18:D23)</f>
        <v>40.450000000000003</v>
      </c>
      <c r="E17" s="155">
        <f>D17/C17</f>
        <v>0.89888888888888896</v>
      </c>
      <c r="F17" s="148"/>
      <c r="G17" s="143"/>
    </row>
    <row r="18" spans="1:7" s="121" customFormat="1" ht="16.5" x14ac:dyDescent="0.25">
      <c r="A18" s="134"/>
      <c r="B18" s="150" t="s">
        <v>221</v>
      </c>
      <c r="C18" s="197">
        <v>9</v>
      </c>
      <c r="D18" s="198"/>
      <c r="E18" s="151">
        <f>D18/C18</f>
        <v>0</v>
      </c>
      <c r="F18" s="151"/>
      <c r="G18" s="196"/>
    </row>
    <row r="19" spans="1:7" s="121" customFormat="1" ht="16.5" x14ac:dyDescent="0.25">
      <c r="A19" s="134"/>
      <c r="B19" s="150" t="s">
        <v>222</v>
      </c>
      <c r="C19" s="197">
        <v>8</v>
      </c>
      <c r="D19" s="198"/>
      <c r="E19" s="151">
        <f t="shared" ref="E19:E23" si="0">D19/C19</f>
        <v>0</v>
      </c>
      <c r="F19" s="151"/>
      <c r="G19" s="196"/>
    </row>
    <row r="20" spans="1:7" s="121" customFormat="1" ht="21.75" customHeight="1" x14ac:dyDescent="0.25">
      <c r="A20" s="134"/>
      <c r="B20" s="150" t="s">
        <v>233</v>
      </c>
      <c r="C20" s="197">
        <v>1</v>
      </c>
      <c r="D20" s="198"/>
      <c r="E20" s="151">
        <f t="shared" si="0"/>
        <v>0</v>
      </c>
      <c r="F20" s="151"/>
      <c r="G20" s="196"/>
    </row>
    <row r="21" spans="1:7" s="121" customFormat="1" ht="33" customHeight="1" x14ac:dyDescent="0.25">
      <c r="A21" s="134"/>
      <c r="B21" s="150" t="s">
        <v>223</v>
      </c>
      <c r="C21" s="197">
        <v>6</v>
      </c>
      <c r="D21" s="202">
        <v>1.5</v>
      </c>
      <c r="E21" s="162">
        <f t="shared" si="0"/>
        <v>0.25</v>
      </c>
      <c r="F21" s="151"/>
      <c r="G21" s="196"/>
    </row>
    <row r="22" spans="1:7" s="121" customFormat="1" ht="33" customHeight="1" x14ac:dyDescent="0.25">
      <c r="A22" s="134"/>
      <c r="B22" s="150" t="s">
        <v>234</v>
      </c>
      <c r="C22" s="197">
        <v>9</v>
      </c>
      <c r="D22" s="202">
        <v>34</v>
      </c>
      <c r="E22" s="162">
        <f t="shared" si="0"/>
        <v>3.7777777777777777</v>
      </c>
      <c r="F22" s="151"/>
      <c r="G22" s="196"/>
    </row>
    <row r="23" spans="1:7" s="121" customFormat="1" ht="34.5" customHeight="1" x14ac:dyDescent="0.25">
      <c r="A23" s="134"/>
      <c r="B23" s="150" t="s">
        <v>224</v>
      </c>
      <c r="C23" s="197">
        <v>12</v>
      </c>
      <c r="D23" s="201">
        <v>4.95</v>
      </c>
      <c r="E23" s="162">
        <f t="shared" si="0"/>
        <v>0.41250000000000003</v>
      </c>
      <c r="F23" s="151"/>
      <c r="G23" s="196"/>
    </row>
    <row r="24" spans="1:7" s="121" customFormat="1" ht="15.75" x14ac:dyDescent="0.25">
      <c r="A24" s="133" t="s">
        <v>192</v>
      </c>
      <c r="B24" s="135" t="s">
        <v>193</v>
      </c>
      <c r="C24" s="199"/>
      <c r="D24" s="198"/>
      <c r="E24" s="195"/>
      <c r="F24" s="151"/>
      <c r="G24" s="143"/>
    </row>
    <row r="25" spans="1:7" s="121" customFormat="1" ht="15.75" x14ac:dyDescent="0.25">
      <c r="A25" s="133">
        <v>1</v>
      </c>
      <c r="B25" s="135" t="s">
        <v>194</v>
      </c>
      <c r="C25" s="200"/>
      <c r="D25" s="198"/>
      <c r="E25" s="195"/>
      <c r="F25" s="151"/>
      <c r="G25" s="143"/>
    </row>
    <row r="26" spans="1:7" s="121" customFormat="1" ht="15.75" x14ac:dyDescent="0.25">
      <c r="A26" s="133">
        <v>2</v>
      </c>
      <c r="B26" s="135" t="s">
        <v>197</v>
      </c>
      <c r="C26" s="200"/>
      <c r="D26" s="198"/>
      <c r="E26" s="195"/>
      <c r="F26" s="151"/>
      <c r="G26" s="143"/>
    </row>
    <row r="27" spans="1:7" s="121" customFormat="1" ht="15.75" x14ac:dyDescent="0.25">
      <c r="A27" s="133" t="s">
        <v>200</v>
      </c>
      <c r="B27" s="135" t="s">
        <v>201</v>
      </c>
      <c r="C27" s="149">
        <f>C28+C29</f>
        <v>45</v>
      </c>
      <c r="D27" s="199">
        <f>D28+D29</f>
        <v>40.450000000000003</v>
      </c>
      <c r="E27" s="155">
        <f>D27/C27</f>
        <v>0.89888888888888896</v>
      </c>
      <c r="F27" s="148"/>
      <c r="G27" s="143"/>
    </row>
    <row r="28" spans="1:7" s="121" customFormat="1" ht="15.75" x14ac:dyDescent="0.25">
      <c r="A28" s="134">
        <v>1</v>
      </c>
      <c r="B28" s="136" t="s">
        <v>190</v>
      </c>
      <c r="C28" s="200"/>
      <c r="D28" s="200"/>
      <c r="E28" s="153"/>
      <c r="F28" s="148"/>
      <c r="G28" s="143"/>
    </row>
    <row r="29" spans="1:7" s="121" customFormat="1" ht="15.75" x14ac:dyDescent="0.25">
      <c r="A29" s="134">
        <v>2</v>
      </c>
      <c r="B29" s="136" t="s">
        <v>191</v>
      </c>
      <c r="C29" s="253">
        <f>SUM(C30:C35)</f>
        <v>45</v>
      </c>
      <c r="D29" s="200">
        <f>SUM(D30:D35)</f>
        <v>40.450000000000003</v>
      </c>
      <c r="E29" s="151">
        <f>D29/C29</f>
        <v>0.89888888888888896</v>
      </c>
      <c r="F29" s="148"/>
      <c r="G29" s="143"/>
    </row>
    <row r="30" spans="1:7" s="121" customFormat="1" ht="15.75" x14ac:dyDescent="0.25">
      <c r="A30" s="134"/>
      <c r="B30" s="136" t="s">
        <v>221</v>
      </c>
      <c r="C30" s="200">
        <v>9</v>
      </c>
      <c r="D30" s="200"/>
      <c r="E30" s="151">
        <f>D30/C30</f>
        <v>0</v>
      </c>
      <c r="F30" s="148"/>
      <c r="G30" s="143"/>
    </row>
    <row r="31" spans="1:7" s="121" customFormat="1" ht="15.75" x14ac:dyDescent="0.25">
      <c r="A31" s="134"/>
      <c r="B31" s="136" t="s">
        <v>222</v>
      </c>
      <c r="C31" s="200">
        <v>8</v>
      </c>
      <c r="D31" s="200"/>
      <c r="E31" s="151">
        <f t="shared" ref="E31:E35" si="1">D31/C31</f>
        <v>0</v>
      </c>
      <c r="F31" s="148"/>
      <c r="G31" s="143"/>
    </row>
    <row r="32" spans="1:7" s="121" customFormat="1" ht="15.75" x14ac:dyDescent="0.25">
      <c r="A32" s="134"/>
      <c r="B32" s="136" t="s">
        <v>233</v>
      </c>
      <c r="C32" s="200">
        <v>1</v>
      </c>
      <c r="D32" s="200"/>
      <c r="E32" s="151">
        <f t="shared" si="1"/>
        <v>0</v>
      </c>
      <c r="F32" s="148"/>
      <c r="G32" s="143"/>
    </row>
    <row r="33" spans="1:8" s="121" customFormat="1" ht="31.5" x14ac:dyDescent="0.25">
      <c r="A33" s="134"/>
      <c r="B33" s="136" t="s">
        <v>223</v>
      </c>
      <c r="C33" s="200">
        <v>6</v>
      </c>
      <c r="D33" s="200">
        <v>1.5</v>
      </c>
      <c r="E33" s="162">
        <f t="shared" si="1"/>
        <v>0.25</v>
      </c>
      <c r="F33" s="148"/>
      <c r="G33" s="143"/>
    </row>
    <row r="34" spans="1:8" s="121" customFormat="1" ht="31.5" x14ac:dyDescent="0.25">
      <c r="A34" s="134"/>
      <c r="B34" s="136" t="s">
        <v>234</v>
      </c>
      <c r="C34" s="200">
        <v>9</v>
      </c>
      <c r="D34" s="200">
        <v>34</v>
      </c>
      <c r="E34" s="162">
        <f t="shared" si="1"/>
        <v>3.7777777777777777</v>
      </c>
      <c r="F34" s="148"/>
      <c r="G34" s="143"/>
    </row>
    <row r="35" spans="1:8" s="121" customFormat="1" ht="31.5" x14ac:dyDescent="0.25">
      <c r="A35" s="134"/>
      <c r="B35" s="150" t="s">
        <v>224</v>
      </c>
      <c r="C35" s="197">
        <v>12</v>
      </c>
      <c r="D35" s="252">
        <v>4.95</v>
      </c>
      <c r="E35" s="162">
        <f t="shared" si="1"/>
        <v>0.41250000000000003</v>
      </c>
      <c r="F35" s="151"/>
      <c r="G35" s="143"/>
    </row>
    <row r="36" spans="1:8" s="121" customFormat="1" ht="15.75" x14ac:dyDescent="0.25">
      <c r="A36" s="154" t="s">
        <v>202</v>
      </c>
      <c r="B36" s="135" t="s">
        <v>203</v>
      </c>
      <c r="C36" s="137">
        <f>C37</f>
        <v>9542.7000000000007</v>
      </c>
      <c r="D36" s="137">
        <f t="shared" ref="D36" si="2">D37</f>
        <v>1870.7</v>
      </c>
      <c r="E36" s="155">
        <f t="shared" ref="E36:E38" si="3">D36/C36</f>
        <v>0.19603466524149349</v>
      </c>
      <c r="F36" s="151"/>
      <c r="G36" s="143"/>
    </row>
    <row r="37" spans="1:8" s="121" customFormat="1" ht="15.75" x14ac:dyDescent="0.25">
      <c r="A37" s="133" t="s">
        <v>188</v>
      </c>
      <c r="B37" s="135" t="s">
        <v>204</v>
      </c>
      <c r="C37" s="137">
        <f>C38+C42+C43+C44+C48+C51+C56+C57+C59</f>
        <v>9542.7000000000007</v>
      </c>
      <c r="D37" s="137">
        <f>D38+D42+D43+D44+D48+D51+D56+D57+D59</f>
        <v>1870.7</v>
      </c>
      <c r="E37" s="155">
        <f t="shared" si="3"/>
        <v>0.19603466524149349</v>
      </c>
      <c r="F37" s="151"/>
      <c r="G37" s="143"/>
    </row>
    <row r="38" spans="1:8" s="121" customFormat="1" ht="15.75" x14ac:dyDescent="0.25">
      <c r="A38" s="154">
        <v>1</v>
      </c>
      <c r="B38" s="135" t="s">
        <v>197</v>
      </c>
      <c r="C38" s="137">
        <f>SUM(C39:C41)</f>
        <v>8018</v>
      </c>
      <c r="D38" s="192">
        <f>SUM(D39:D41)</f>
        <v>1664</v>
      </c>
      <c r="E38" s="155">
        <f t="shared" si="3"/>
        <v>0.20753305063606883</v>
      </c>
      <c r="F38" s="155"/>
      <c r="G38" s="143"/>
    </row>
    <row r="39" spans="1:8" s="131" customFormat="1" ht="20.100000000000001" customHeight="1" x14ac:dyDescent="0.25">
      <c r="A39" s="134"/>
      <c r="B39" s="156" t="s">
        <v>198</v>
      </c>
      <c r="C39" s="152">
        <v>5542</v>
      </c>
      <c r="D39" s="157">
        <v>1493</v>
      </c>
      <c r="E39" s="151">
        <f>D39/C39</f>
        <v>0.2693973294839408</v>
      </c>
      <c r="F39" s="155"/>
      <c r="G39" s="143"/>
      <c r="H39" s="121"/>
    </row>
    <row r="40" spans="1:8" s="131" customFormat="1" ht="15.75" x14ac:dyDescent="0.25">
      <c r="A40" s="134"/>
      <c r="B40" s="156" t="s">
        <v>199</v>
      </c>
      <c r="C40" s="152">
        <v>1650</v>
      </c>
      <c r="D40" s="157">
        <v>34</v>
      </c>
      <c r="E40" s="151">
        <f>D40/C40</f>
        <v>2.0606060606060607E-2</v>
      </c>
      <c r="F40" s="155"/>
      <c r="G40" s="143"/>
      <c r="H40" s="121"/>
    </row>
    <row r="41" spans="1:8" s="131" customFormat="1" ht="15.75" x14ac:dyDescent="0.25">
      <c r="A41" s="134"/>
      <c r="B41" s="156" t="s">
        <v>214</v>
      </c>
      <c r="C41" s="152">
        <v>826</v>
      </c>
      <c r="D41" s="157">
        <v>137</v>
      </c>
      <c r="E41" s="151">
        <f>D41/C41</f>
        <v>0.16585956416464892</v>
      </c>
      <c r="F41" s="155"/>
      <c r="G41" s="143"/>
      <c r="H41" s="121"/>
    </row>
    <row r="42" spans="1:8" s="132" customFormat="1" ht="18.75" customHeight="1" x14ac:dyDescent="0.25">
      <c r="A42" s="154">
        <v>2</v>
      </c>
      <c r="B42" s="135" t="s">
        <v>205</v>
      </c>
      <c r="C42" s="137"/>
      <c r="D42" s="91"/>
      <c r="E42" s="158"/>
      <c r="F42" s="158"/>
      <c r="G42" s="191"/>
      <c r="H42" s="2"/>
    </row>
    <row r="43" spans="1:8" s="132" customFormat="1" ht="18.75" customHeight="1" x14ac:dyDescent="0.25">
      <c r="A43" s="154">
        <v>3</v>
      </c>
      <c r="B43" s="135" t="s">
        <v>206</v>
      </c>
      <c r="C43" s="137"/>
      <c r="D43" s="91"/>
      <c r="E43" s="162"/>
      <c r="F43" s="158"/>
      <c r="G43" s="191"/>
      <c r="H43" s="2"/>
    </row>
    <row r="44" spans="1:8" s="132" customFormat="1" ht="18.75" customHeight="1" x14ac:dyDescent="0.25">
      <c r="A44" s="154">
        <v>4</v>
      </c>
      <c r="B44" s="135" t="s">
        <v>207</v>
      </c>
      <c r="C44" s="137">
        <f>SUM(C45:C47)</f>
        <v>550</v>
      </c>
      <c r="D44" s="137">
        <f t="shared" ref="D44" si="4">SUM(D45:D46)</f>
        <v>0</v>
      </c>
      <c r="E44" s="158">
        <f>D44/C44</f>
        <v>0</v>
      </c>
      <c r="F44" s="159"/>
      <c r="G44" s="191"/>
      <c r="H44" s="2"/>
    </row>
    <row r="45" spans="1:8" s="132" customFormat="1" ht="18.75" hidden="1" customHeight="1" x14ac:dyDescent="0.25">
      <c r="A45" s="160" t="s">
        <v>208</v>
      </c>
      <c r="B45" s="156" t="s">
        <v>195</v>
      </c>
      <c r="C45" s="161"/>
      <c r="D45" s="91"/>
      <c r="E45" s="158"/>
      <c r="F45" s="158"/>
      <c r="G45" s="191"/>
      <c r="H45" s="2"/>
    </row>
    <row r="46" spans="1:8" s="132" customFormat="1" ht="18.75" customHeight="1" x14ac:dyDescent="0.25">
      <c r="A46" s="160"/>
      <c r="B46" s="156" t="s">
        <v>196</v>
      </c>
      <c r="C46" s="161">
        <v>550</v>
      </c>
      <c r="D46" s="130">
        <v>0</v>
      </c>
      <c r="E46" s="162">
        <f>D46/C46</f>
        <v>0</v>
      </c>
      <c r="F46" s="158"/>
      <c r="G46" s="191"/>
      <c r="H46" s="2"/>
    </row>
    <row r="47" spans="1:8" s="132" customFormat="1" ht="33.75" customHeight="1" x14ac:dyDescent="0.25">
      <c r="A47" s="160"/>
      <c r="B47" s="156" t="s">
        <v>215</v>
      </c>
      <c r="C47" s="161"/>
      <c r="D47" s="130"/>
      <c r="E47" s="162"/>
      <c r="F47" s="158"/>
      <c r="G47" s="191"/>
      <c r="H47" s="2"/>
    </row>
    <row r="48" spans="1:8" s="132" customFormat="1" ht="18.75" customHeight="1" x14ac:dyDescent="0.25">
      <c r="A48" s="154">
        <v>5</v>
      </c>
      <c r="B48" s="135" t="s">
        <v>209</v>
      </c>
      <c r="C48" s="91">
        <f>SUM(C49:C50)</f>
        <v>28.7</v>
      </c>
      <c r="D48" s="91">
        <f t="shared" ref="D48" si="5">SUM(D49:D50)</f>
        <v>28.7</v>
      </c>
      <c r="E48" s="162">
        <f>D48/C48</f>
        <v>1</v>
      </c>
      <c r="F48" s="158"/>
      <c r="G48" s="191"/>
    </row>
    <row r="49" spans="1:8" s="132" customFormat="1" ht="15" hidden="1" customHeight="1" x14ac:dyDescent="0.25">
      <c r="A49" s="160" t="s">
        <v>210</v>
      </c>
      <c r="B49" s="156" t="s">
        <v>195</v>
      </c>
      <c r="C49" s="163"/>
      <c r="D49" s="91"/>
      <c r="E49" s="158"/>
      <c r="F49" s="158"/>
      <c r="G49" s="191"/>
    </row>
    <row r="50" spans="1:8" s="132" customFormat="1" ht="19.5" customHeight="1" x14ac:dyDescent="0.25">
      <c r="A50" s="160"/>
      <c r="B50" s="156" t="s">
        <v>196</v>
      </c>
      <c r="C50" s="130">
        <v>28.7</v>
      </c>
      <c r="D50" s="91">
        <f>C50</f>
        <v>28.7</v>
      </c>
      <c r="E50" s="162">
        <f>D50/C50</f>
        <v>1</v>
      </c>
      <c r="F50" s="158"/>
      <c r="G50" s="191"/>
    </row>
    <row r="51" spans="1:8" s="132" customFormat="1" ht="15.75" x14ac:dyDescent="0.25">
      <c r="A51" s="154">
        <v>6</v>
      </c>
      <c r="B51" s="135" t="s">
        <v>211</v>
      </c>
      <c r="C51" s="137">
        <f>C53+C55</f>
        <v>576</v>
      </c>
      <c r="D51" s="137">
        <f t="shared" ref="D51" si="6">D53+D55</f>
        <v>154</v>
      </c>
      <c r="E51" s="162">
        <f t="shared" ref="E51" si="7">D51/C51</f>
        <v>0.2673611111111111</v>
      </c>
      <c r="F51" s="164"/>
      <c r="G51" s="190"/>
    </row>
    <row r="52" spans="1:8" s="132" customFormat="1" ht="15.75" x14ac:dyDescent="0.25">
      <c r="A52" s="160"/>
      <c r="B52" s="203" t="s">
        <v>195</v>
      </c>
      <c r="C52" s="161"/>
      <c r="D52" s="91"/>
      <c r="E52" s="162"/>
      <c r="F52" s="158"/>
      <c r="G52" s="190"/>
    </row>
    <row r="53" spans="1:8" s="132" customFormat="1" ht="18.75" customHeight="1" x14ac:dyDescent="0.25">
      <c r="A53" s="160"/>
      <c r="B53" s="203" t="s">
        <v>196</v>
      </c>
      <c r="C53" s="161">
        <f>C54</f>
        <v>565</v>
      </c>
      <c r="D53" s="161">
        <f>D54</f>
        <v>154</v>
      </c>
      <c r="E53" s="162">
        <f>D53/C53</f>
        <v>0.27256637168141595</v>
      </c>
      <c r="F53" s="158"/>
      <c r="G53" s="190"/>
    </row>
    <row r="54" spans="1:8" s="132" customFormat="1" ht="18.75" customHeight="1" x14ac:dyDescent="0.25">
      <c r="A54" s="160"/>
      <c r="B54" s="156" t="s">
        <v>225</v>
      </c>
      <c r="C54" s="161">
        <v>565</v>
      </c>
      <c r="D54" s="161">
        <v>154</v>
      </c>
      <c r="E54" s="162">
        <f>D54/C54</f>
        <v>0.27256637168141595</v>
      </c>
      <c r="F54" s="158"/>
      <c r="G54" s="190"/>
    </row>
    <row r="55" spans="1:8" s="132" customFormat="1" ht="62.25" customHeight="1" x14ac:dyDescent="0.25">
      <c r="A55" s="160"/>
      <c r="B55" s="156" t="s">
        <v>226</v>
      </c>
      <c r="C55" s="204">
        <v>11</v>
      </c>
      <c r="D55" s="204">
        <v>0</v>
      </c>
      <c r="E55" s="162">
        <f t="shared" ref="E55" si="8">D55/C55</f>
        <v>0</v>
      </c>
      <c r="F55" s="158"/>
      <c r="G55" s="190"/>
    </row>
    <row r="56" spans="1:8" s="132" customFormat="1" ht="30" customHeight="1" x14ac:dyDescent="0.25">
      <c r="A56" s="154">
        <v>7</v>
      </c>
      <c r="B56" s="135" t="s">
        <v>212</v>
      </c>
      <c r="C56" s="137">
        <v>0</v>
      </c>
      <c r="D56" s="91">
        <v>0</v>
      </c>
      <c r="E56" s="158">
        <v>0</v>
      </c>
      <c r="F56" s="158"/>
      <c r="G56" s="190"/>
    </row>
    <row r="57" spans="1:8" s="132" customFormat="1" ht="23.25" customHeight="1" x14ac:dyDescent="0.25">
      <c r="A57" s="154">
        <v>8</v>
      </c>
      <c r="B57" s="135" t="s">
        <v>213</v>
      </c>
      <c r="C57" s="137">
        <f>SUM(C58:C58)</f>
        <v>300</v>
      </c>
      <c r="D57" s="193">
        <f>D58</f>
        <v>24</v>
      </c>
      <c r="E57" s="158">
        <f>D57/C57</f>
        <v>0.08</v>
      </c>
      <c r="F57" s="159"/>
      <c r="G57" s="190"/>
      <c r="H57" s="190"/>
    </row>
    <row r="58" spans="1:8" s="132" customFormat="1" ht="15.75" x14ac:dyDescent="0.25">
      <c r="A58" s="160"/>
      <c r="B58" s="156" t="s">
        <v>196</v>
      </c>
      <c r="C58" s="161">
        <v>300</v>
      </c>
      <c r="D58" s="163">
        <v>24</v>
      </c>
      <c r="E58" s="162">
        <f>D58/C58</f>
        <v>0.08</v>
      </c>
      <c r="F58" s="158"/>
      <c r="G58" s="190"/>
    </row>
    <row r="59" spans="1:8" s="132" customFormat="1" ht="18.75" customHeight="1" x14ac:dyDescent="0.25">
      <c r="A59" s="165">
        <v>9</v>
      </c>
      <c r="B59" s="166" t="s">
        <v>220</v>
      </c>
      <c r="C59" s="182">
        <f>C60</f>
        <v>70</v>
      </c>
      <c r="D59" s="182">
        <f t="shared" ref="D59:E59" si="9">D60</f>
        <v>0</v>
      </c>
      <c r="E59" s="182">
        <f t="shared" si="9"/>
        <v>0</v>
      </c>
      <c r="F59" s="167"/>
      <c r="G59" s="190"/>
    </row>
    <row r="60" spans="1:8" s="132" customFormat="1" ht="47.25" x14ac:dyDescent="0.25">
      <c r="A60" s="154"/>
      <c r="B60" s="194" t="s">
        <v>235</v>
      </c>
      <c r="C60" s="204">
        <v>70</v>
      </c>
      <c r="D60" s="204">
        <v>0</v>
      </c>
      <c r="E60" s="162">
        <f t="shared" ref="E60" si="10">D60/C60</f>
        <v>0</v>
      </c>
      <c r="F60" s="158"/>
      <c r="G60" s="190"/>
    </row>
    <row r="61" spans="1:8" s="132" customFormat="1" ht="15.75" x14ac:dyDescent="0.25">
      <c r="A61" s="168"/>
      <c r="B61" s="171"/>
      <c r="C61" s="169"/>
      <c r="D61" s="172"/>
      <c r="E61" s="173"/>
      <c r="F61" s="170"/>
      <c r="G61" s="190"/>
    </row>
    <row r="62" spans="1:8" s="132" customFormat="1" ht="15.75" x14ac:dyDescent="0.25">
      <c r="A62" s="177"/>
      <c r="B62" s="178"/>
      <c r="C62" s="174"/>
      <c r="D62" s="179"/>
      <c r="E62" s="180"/>
      <c r="F62" s="181"/>
      <c r="G62" s="190"/>
    </row>
    <row r="63" spans="1:8" s="132" customFormat="1" ht="18.75" customHeight="1" x14ac:dyDescent="0.25">
      <c r="A63" s="183"/>
      <c r="C63" s="174"/>
      <c r="D63" s="212" t="s">
        <v>236</v>
      </c>
      <c r="E63" s="212"/>
      <c r="F63" s="212"/>
      <c r="G63" s="190"/>
    </row>
    <row r="64" spans="1:8" s="132" customFormat="1" ht="18.75" customHeight="1" x14ac:dyDescent="0.25">
      <c r="A64" s="183"/>
      <c r="C64" s="174"/>
      <c r="D64" s="205" t="s">
        <v>216</v>
      </c>
      <c r="E64" s="205"/>
      <c r="F64" s="205"/>
      <c r="G64" s="190"/>
    </row>
    <row r="65" spans="4:6" x14ac:dyDescent="0.25">
      <c r="D65" s="213" t="s">
        <v>217</v>
      </c>
      <c r="E65" s="213"/>
      <c r="F65" s="213"/>
    </row>
  </sheetData>
  <mergeCells count="20">
    <mergeCell ref="F12:F13"/>
    <mergeCell ref="D63:F63"/>
    <mergeCell ref="D64:F64"/>
    <mergeCell ref="D65:F65"/>
    <mergeCell ref="A7:F7"/>
    <mergeCell ref="A8:F8"/>
    <mergeCell ref="A9:F9"/>
    <mergeCell ref="E11:F11"/>
    <mergeCell ref="A12:A13"/>
    <mergeCell ref="B12:B13"/>
    <mergeCell ref="C12:C13"/>
    <mergeCell ref="D12:D13"/>
    <mergeCell ref="E12:E13"/>
    <mergeCell ref="A10:F10"/>
    <mergeCell ref="A6:F6"/>
    <mergeCell ref="A1:B1"/>
    <mergeCell ref="C1:F1"/>
    <mergeCell ref="A2:B2"/>
    <mergeCell ref="C2:F2"/>
    <mergeCell ref="C4:F4"/>
  </mergeCells>
  <pageMargins left="0.2" right="0.22" top="0.47" bottom="0.66" header="0.2" footer="0.2"/>
  <pageSetup paperSize="9" scale="9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topLeftCell="A8" workbookViewId="0">
      <selection activeCell="A35" sqref="A35"/>
    </sheetView>
  </sheetViews>
  <sheetFormatPr defaultColWidth="10" defaultRowHeight="15" x14ac:dyDescent="0.25"/>
  <cols>
    <col min="1" max="1" width="88.85546875" style="1" customWidth="1"/>
    <col min="2" max="2" width="15.28515625" style="1" customWidth="1"/>
    <col min="3" max="256" width="10" style="1"/>
    <col min="257" max="257" width="88.85546875" style="1" customWidth="1"/>
    <col min="258" max="258" width="15.28515625" style="1" customWidth="1"/>
    <col min="259" max="512" width="10" style="1"/>
    <col min="513" max="513" width="88.85546875" style="1" customWidth="1"/>
    <col min="514" max="514" width="15.28515625" style="1" customWidth="1"/>
    <col min="515" max="768" width="10" style="1"/>
    <col min="769" max="769" width="88.85546875" style="1" customWidth="1"/>
    <col min="770" max="770" width="15.28515625" style="1" customWidth="1"/>
    <col min="771" max="1024" width="10" style="1"/>
    <col min="1025" max="1025" width="88.85546875" style="1" customWidth="1"/>
    <col min="1026" max="1026" width="15.28515625" style="1" customWidth="1"/>
    <col min="1027" max="1280" width="10" style="1"/>
    <col min="1281" max="1281" width="88.85546875" style="1" customWidth="1"/>
    <col min="1282" max="1282" width="15.28515625" style="1" customWidth="1"/>
    <col min="1283" max="1536" width="10" style="1"/>
    <col min="1537" max="1537" width="88.85546875" style="1" customWidth="1"/>
    <col min="1538" max="1538" width="15.28515625" style="1" customWidth="1"/>
    <col min="1539" max="1792" width="10" style="1"/>
    <col min="1793" max="1793" width="88.85546875" style="1" customWidth="1"/>
    <col min="1794" max="1794" width="15.28515625" style="1" customWidth="1"/>
    <col min="1795" max="2048" width="10" style="1"/>
    <col min="2049" max="2049" width="88.85546875" style="1" customWidth="1"/>
    <col min="2050" max="2050" width="15.28515625" style="1" customWidth="1"/>
    <col min="2051" max="2304" width="10" style="1"/>
    <col min="2305" max="2305" width="88.85546875" style="1" customWidth="1"/>
    <col min="2306" max="2306" width="15.28515625" style="1" customWidth="1"/>
    <col min="2307" max="2560" width="10" style="1"/>
    <col min="2561" max="2561" width="88.85546875" style="1" customWidth="1"/>
    <col min="2562" max="2562" width="15.28515625" style="1" customWidth="1"/>
    <col min="2563" max="2816" width="10" style="1"/>
    <col min="2817" max="2817" width="88.85546875" style="1" customWidth="1"/>
    <col min="2818" max="2818" width="15.28515625" style="1" customWidth="1"/>
    <col min="2819" max="3072" width="10" style="1"/>
    <col min="3073" max="3073" width="88.85546875" style="1" customWidth="1"/>
    <col min="3074" max="3074" width="15.28515625" style="1" customWidth="1"/>
    <col min="3075" max="3328" width="10" style="1"/>
    <col min="3329" max="3329" width="88.85546875" style="1" customWidth="1"/>
    <col min="3330" max="3330" width="15.28515625" style="1" customWidth="1"/>
    <col min="3331" max="3584" width="10" style="1"/>
    <col min="3585" max="3585" width="88.85546875" style="1" customWidth="1"/>
    <col min="3586" max="3586" width="15.28515625" style="1" customWidth="1"/>
    <col min="3587" max="3840" width="10" style="1"/>
    <col min="3841" max="3841" width="88.85546875" style="1" customWidth="1"/>
    <col min="3842" max="3842" width="15.28515625" style="1" customWidth="1"/>
    <col min="3843" max="4096" width="10" style="1"/>
    <col min="4097" max="4097" width="88.85546875" style="1" customWidth="1"/>
    <col min="4098" max="4098" width="15.28515625" style="1" customWidth="1"/>
    <col min="4099" max="4352" width="10" style="1"/>
    <col min="4353" max="4353" width="88.85546875" style="1" customWidth="1"/>
    <col min="4354" max="4354" width="15.28515625" style="1" customWidth="1"/>
    <col min="4355" max="4608" width="10" style="1"/>
    <col min="4609" max="4609" width="88.85546875" style="1" customWidth="1"/>
    <col min="4610" max="4610" width="15.28515625" style="1" customWidth="1"/>
    <col min="4611" max="4864" width="10" style="1"/>
    <col min="4865" max="4865" width="88.85546875" style="1" customWidth="1"/>
    <col min="4866" max="4866" width="15.28515625" style="1" customWidth="1"/>
    <col min="4867" max="5120" width="10" style="1"/>
    <col min="5121" max="5121" width="88.85546875" style="1" customWidth="1"/>
    <col min="5122" max="5122" width="15.28515625" style="1" customWidth="1"/>
    <col min="5123" max="5376" width="10" style="1"/>
    <col min="5377" max="5377" width="88.85546875" style="1" customWidth="1"/>
    <col min="5378" max="5378" width="15.28515625" style="1" customWidth="1"/>
    <col min="5379" max="5632" width="10" style="1"/>
    <col min="5633" max="5633" width="88.85546875" style="1" customWidth="1"/>
    <col min="5634" max="5634" width="15.28515625" style="1" customWidth="1"/>
    <col min="5635" max="5888" width="10" style="1"/>
    <col min="5889" max="5889" width="88.85546875" style="1" customWidth="1"/>
    <col min="5890" max="5890" width="15.28515625" style="1" customWidth="1"/>
    <col min="5891" max="6144" width="10" style="1"/>
    <col min="6145" max="6145" width="88.85546875" style="1" customWidth="1"/>
    <col min="6146" max="6146" width="15.28515625" style="1" customWidth="1"/>
    <col min="6147" max="6400" width="10" style="1"/>
    <col min="6401" max="6401" width="88.85546875" style="1" customWidth="1"/>
    <col min="6402" max="6402" width="15.28515625" style="1" customWidth="1"/>
    <col min="6403" max="6656" width="10" style="1"/>
    <col min="6657" max="6657" width="88.85546875" style="1" customWidth="1"/>
    <col min="6658" max="6658" width="15.28515625" style="1" customWidth="1"/>
    <col min="6659" max="6912" width="10" style="1"/>
    <col min="6913" max="6913" width="88.85546875" style="1" customWidth="1"/>
    <col min="6914" max="6914" width="15.28515625" style="1" customWidth="1"/>
    <col min="6915" max="7168" width="10" style="1"/>
    <col min="7169" max="7169" width="88.85546875" style="1" customWidth="1"/>
    <col min="7170" max="7170" width="15.28515625" style="1" customWidth="1"/>
    <col min="7171" max="7424" width="10" style="1"/>
    <col min="7425" max="7425" width="88.85546875" style="1" customWidth="1"/>
    <col min="7426" max="7426" width="15.28515625" style="1" customWidth="1"/>
    <col min="7427" max="7680" width="10" style="1"/>
    <col min="7681" max="7681" width="88.85546875" style="1" customWidth="1"/>
    <col min="7682" max="7682" width="15.28515625" style="1" customWidth="1"/>
    <col min="7683" max="7936" width="10" style="1"/>
    <col min="7937" max="7937" width="88.85546875" style="1" customWidth="1"/>
    <col min="7938" max="7938" width="15.28515625" style="1" customWidth="1"/>
    <col min="7939" max="8192" width="10" style="1"/>
    <col min="8193" max="8193" width="88.85546875" style="1" customWidth="1"/>
    <col min="8194" max="8194" width="15.28515625" style="1" customWidth="1"/>
    <col min="8195" max="8448" width="10" style="1"/>
    <col min="8449" max="8449" width="88.85546875" style="1" customWidth="1"/>
    <col min="8450" max="8450" width="15.28515625" style="1" customWidth="1"/>
    <col min="8451" max="8704" width="10" style="1"/>
    <col min="8705" max="8705" width="88.85546875" style="1" customWidth="1"/>
    <col min="8706" max="8706" width="15.28515625" style="1" customWidth="1"/>
    <col min="8707" max="8960" width="10" style="1"/>
    <col min="8961" max="8961" width="88.85546875" style="1" customWidth="1"/>
    <col min="8962" max="8962" width="15.28515625" style="1" customWidth="1"/>
    <col min="8963" max="9216" width="10" style="1"/>
    <col min="9217" max="9217" width="88.85546875" style="1" customWidth="1"/>
    <col min="9218" max="9218" width="15.28515625" style="1" customWidth="1"/>
    <col min="9219" max="9472" width="10" style="1"/>
    <col min="9473" max="9473" width="88.85546875" style="1" customWidth="1"/>
    <col min="9474" max="9474" width="15.28515625" style="1" customWidth="1"/>
    <col min="9475" max="9728" width="10" style="1"/>
    <col min="9729" max="9729" width="88.85546875" style="1" customWidth="1"/>
    <col min="9730" max="9730" width="15.28515625" style="1" customWidth="1"/>
    <col min="9731" max="9984" width="10" style="1"/>
    <col min="9985" max="9985" width="88.85546875" style="1" customWidth="1"/>
    <col min="9986" max="9986" width="15.28515625" style="1" customWidth="1"/>
    <col min="9987" max="10240" width="10" style="1"/>
    <col min="10241" max="10241" width="88.85546875" style="1" customWidth="1"/>
    <col min="10242" max="10242" width="15.28515625" style="1" customWidth="1"/>
    <col min="10243" max="10496" width="10" style="1"/>
    <col min="10497" max="10497" width="88.85546875" style="1" customWidth="1"/>
    <col min="10498" max="10498" width="15.28515625" style="1" customWidth="1"/>
    <col min="10499" max="10752" width="10" style="1"/>
    <col min="10753" max="10753" width="88.85546875" style="1" customWidth="1"/>
    <col min="10754" max="10754" width="15.28515625" style="1" customWidth="1"/>
    <col min="10755" max="11008" width="10" style="1"/>
    <col min="11009" max="11009" width="88.85546875" style="1" customWidth="1"/>
    <col min="11010" max="11010" width="15.28515625" style="1" customWidth="1"/>
    <col min="11011" max="11264" width="10" style="1"/>
    <col min="11265" max="11265" width="88.85546875" style="1" customWidth="1"/>
    <col min="11266" max="11266" width="15.28515625" style="1" customWidth="1"/>
    <col min="11267" max="11520" width="10" style="1"/>
    <col min="11521" max="11521" width="88.85546875" style="1" customWidth="1"/>
    <col min="11522" max="11522" width="15.28515625" style="1" customWidth="1"/>
    <col min="11523" max="11776" width="10" style="1"/>
    <col min="11777" max="11777" width="88.85546875" style="1" customWidth="1"/>
    <col min="11778" max="11778" width="15.28515625" style="1" customWidth="1"/>
    <col min="11779" max="12032" width="10" style="1"/>
    <col min="12033" max="12033" width="88.85546875" style="1" customWidth="1"/>
    <col min="12034" max="12034" width="15.28515625" style="1" customWidth="1"/>
    <col min="12035" max="12288" width="10" style="1"/>
    <col min="12289" max="12289" width="88.85546875" style="1" customWidth="1"/>
    <col min="12290" max="12290" width="15.28515625" style="1" customWidth="1"/>
    <col min="12291" max="12544" width="10" style="1"/>
    <col min="12545" max="12545" width="88.85546875" style="1" customWidth="1"/>
    <col min="12546" max="12546" width="15.28515625" style="1" customWidth="1"/>
    <col min="12547" max="12800" width="10" style="1"/>
    <col min="12801" max="12801" width="88.85546875" style="1" customWidth="1"/>
    <col min="12802" max="12802" width="15.28515625" style="1" customWidth="1"/>
    <col min="12803" max="13056" width="10" style="1"/>
    <col min="13057" max="13057" width="88.85546875" style="1" customWidth="1"/>
    <col min="13058" max="13058" width="15.28515625" style="1" customWidth="1"/>
    <col min="13059" max="13312" width="10" style="1"/>
    <col min="13313" max="13313" width="88.85546875" style="1" customWidth="1"/>
    <col min="13314" max="13314" width="15.28515625" style="1" customWidth="1"/>
    <col min="13315" max="13568" width="10" style="1"/>
    <col min="13569" max="13569" width="88.85546875" style="1" customWidth="1"/>
    <col min="13570" max="13570" width="15.28515625" style="1" customWidth="1"/>
    <col min="13571" max="13824" width="10" style="1"/>
    <col min="13825" max="13825" width="88.85546875" style="1" customWidth="1"/>
    <col min="13826" max="13826" width="15.28515625" style="1" customWidth="1"/>
    <col min="13827" max="14080" width="10" style="1"/>
    <col min="14081" max="14081" width="88.85546875" style="1" customWidth="1"/>
    <col min="14082" max="14082" width="15.28515625" style="1" customWidth="1"/>
    <col min="14083" max="14336" width="10" style="1"/>
    <col min="14337" max="14337" width="88.85546875" style="1" customWidth="1"/>
    <col min="14338" max="14338" width="15.28515625" style="1" customWidth="1"/>
    <col min="14339" max="14592" width="10" style="1"/>
    <col min="14593" max="14593" width="88.85546875" style="1" customWidth="1"/>
    <col min="14594" max="14594" width="15.28515625" style="1" customWidth="1"/>
    <col min="14595" max="14848" width="10" style="1"/>
    <col min="14849" max="14849" width="88.85546875" style="1" customWidth="1"/>
    <col min="14850" max="14850" width="15.28515625" style="1" customWidth="1"/>
    <col min="14851" max="15104" width="10" style="1"/>
    <col min="15105" max="15105" width="88.85546875" style="1" customWidth="1"/>
    <col min="15106" max="15106" width="15.28515625" style="1" customWidth="1"/>
    <col min="15107" max="15360" width="10" style="1"/>
    <col min="15361" max="15361" width="88.85546875" style="1" customWidth="1"/>
    <col min="15362" max="15362" width="15.28515625" style="1" customWidth="1"/>
    <col min="15363" max="15616" width="10" style="1"/>
    <col min="15617" max="15617" width="88.85546875" style="1" customWidth="1"/>
    <col min="15618" max="15618" width="15.28515625" style="1" customWidth="1"/>
    <col min="15619" max="15872" width="10" style="1"/>
    <col min="15873" max="15873" width="88.85546875" style="1" customWidth="1"/>
    <col min="15874" max="15874" width="15.28515625" style="1" customWidth="1"/>
    <col min="15875" max="16128" width="10" style="1"/>
    <col min="16129" max="16129" width="88.85546875" style="1" customWidth="1"/>
    <col min="16130" max="16130" width="15.28515625" style="1" customWidth="1"/>
    <col min="16131" max="16384" width="10" style="1"/>
  </cols>
  <sheetData>
    <row r="1" spans="1:6" s="2" customFormat="1" ht="15.75" x14ac:dyDescent="0.25">
      <c r="A1" s="1"/>
      <c r="B1" s="1"/>
    </row>
    <row r="2" spans="1:6" s="2" customFormat="1" ht="16.5" x14ac:dyDescent="0.25">
      <c r="A2" s="3" t="s">
        <v>0</v>
      </c>
      <c r="B2" s="4"/>
    </row>
    <row r="3" spans="1:6" s="2" customFormat="1" ht="16.5" x14ac:dyDescent="0.25">
      <c r="A3" s="3" t="s">
        <v>1</v>
      </c>
      <c r="B3" s="4"/>
    </row>
    <row r="4" spans="1:6" s="2" customFormat="1" ht="16.5" x14ac:dyDescent="0.25">
      <c r="A4" s="4"/>
      <c r="B4" s="4"/>
    </row>
    <row r="5" spans="1:6" s="2" customFormat="1" ht="16.5" x14ac:dyDescent="0.25">
      <c r="A5" s="4" t="s">
        <v>2</v>
      </c>
      <c r="B5" s="4"/>
    </row>
    <row r="6" spans="1:6" s="2" customFormat="1" ht="16.5" x14ac:dyDescent="0.25">
      <c r="A6" s="4"/>
      <c r="B6" s="1"/>
    </row>
    <row r="7" spans="1:6" s="2" customFormat="1" ht="18.75" x14ac:dyDescent="0.25">
      <c r="A7" s="224" t="s">
        <v>3</v>
      </c>
      <c r="B7" s="224"/>
    </row>
    <row r="8" spans="1:6" s="2" customFormat="1" ht="18.75" x14ac:dyDescent="0.25">
      <c r="A8" s="224" t="s">
        <v>4</v>
      </c>
      <c r="B8" s="224"/>
    </row>
    <row r="9" spans="1:6" s="2" customFormat="1" ht="16.5" x14ac:dyDescent="0.25">
      <c r="A9" s="225"/>
      <c r="B9" s="225"/>
    </row>
    <row r="10" spans="1:6" s="2" customFormat="1" ht="18.75" x14ac:dyDescent="0.25">
      <c r="A10" s="226" t="s">
        <v>5</v>
      </c>
      <c r="B10" s="226"/>
    </row>
    <row r="11" spans="1:6" s="2" customFormat="1" ht="15.75" x14ac:dyDescent="0.25"/>
    <row r="12" spans="1:6" s="8" customFormat="1" ht="21" customHeight="1" x14ac:dyDescent="0.25">
      <c r="A12" s="5" t="s">
        <v>6</v>
      </c>
      <c r="B12" s="5"/>
      <c r="C12" s="6"/>
      <c r="D12" s="7"/>
      <c r="E12" s="7"/>
      <c r="F12" s="7"/>
    </row>
    <row r="13" spans="1:6" s="8" customFormat="1" ht="21" customHeight="1" x14ac:dyDescent="0.25">
      <c r="A13" s="5" t="s">
        <v>7</v>
      </c>
      <c r="B13" s="5"/>
      <c r="C13" s="6"/>
      <c r="D13" s="7"/>
      <c r="E13" s="7"/>
      <c r="F13" s="7"/>
    </row>
    <row r="14" spans="1:6" s="8" customFormat="1" ht="21" customHeight="1" x14ac:dyDescent="0.25">
      <c r="A14" s="5" t="s">
        <v>8</v>
      </c>
      <c r="B14" s="5"/>
      <c r="C14" s="6"/>
      <c r="D14" s="7"/>
      <c r="E14" s="7"/>
      <c r="F14" s="7"/>
    </row>
    <row r="15" spans="1:6" s="8" customFormat="1" ht="21" customHeight="1" x14ac:dyDescent="0.25">
      <c r="A15" s="5" t="s">
        <v>9</v>
      </c>
      <c r="B15" s="5"/>
      <c r="C15" s="6"/>
      <c r="D15" s="7"/>
      <c r="E15" s="7"/>
      <c r="F15" s="7"/>
    </row>
    <row r="16" spans="1:6" s="8" customFormat="1" ht="21" customHeight="1" x14ac:dyDescent="0.25">
      <c r="A16" s="5" t="s">
        <v>10</v>
      </c>
      <c r="B16" s="5"/>
      <c r="C16" s="6"/>
      <c r="D16" s="7"/>
      <c r="E16" s="7"/>
      <c r="F16" s="7"/>
    </row>
    <row r="17" spans="1:6" s="11" customFormat="1" ht="21" customHeight="1" x14ac:dyDescent="0.25">
      <c r="A17" s="9" t="s">
        <v>11</v>
      </c>
      <c r="B17" s="9"/>
      <c r="C17" s="10"/>
      <c r="D17" s="10"/>
    </row>
    <row r="18" spans="1:6" s="11" customFormat="1" ht="21" customHeight="1" x14ac:dyDescent="0.25">
      <c r="A18" s="9" t="s">
        <v>12</v>
      </c>
      <c r="B18" s="9"/>
      <c r="C18" s="10"/>
      <c r="D18" s="10"/>
    </row>
    <row r="19" spans="1:6" s="11" customFormat="1" ht="21" customHeight="1" x14ac:dyDescent="0.25">
      <c r="A19" s="231" t="s">
        <v>13</v>
      </c>
      <c r="B19" s="231"/>
      <c r="C19" s="10"/>
      <c r="D19" s="10"/>
    </row>
    <row r="20" spans="1:6" s="8" customFormat="1" ht="21" customHeight="1" x14ac:dyDescent="0.25">
      <c r="A20" s="5" t="s">
        <v>14</v>
      </c>
      <c r="B20" s="5"/>
      <c r="C20" s="6"/>
      <c r="D20" s="7"/>
      <c r="E20" s="7"/>
      <c r="F20" s="7"/>
    </row>
    <row r="21" spans="1:6" s="8" customFormat="1" ht="21" customHeight="1" x14ac:dyDescent="0.25">
      <c r="A21" s="5" t="s">
        <v>15</v>
      </c>
      <c r="B21" s="5"/>
      <c r="C21" s="6"/>
      <c r="D21" s="7"/>
      <c r="E21" s="7"/>
      <c r="F21" s="7"/>
    </row>
    <row r="22" spans="1:6" ht="21" customHeight="1" x14ac:dyDescent="0.25">
      <c r="A22" s="232" t="s">
        <v>16</v>
      </c>
      <c r="B22" s="232"/>
      <c r="C22" s="12"/>
    </row>
    <row r="23" spans="1:6" s="8" customFormat="1" ht="19.5" customHeight="1" x14ac:dyDescent="0.25">
      <c r="A23" s="7" t="s">
        <v>17</v>
      </c>
      <c r="B23" s="7"/>
      <c r="C23" s="6"/>
      <c r="D23" s="7"/>
      <c r="E23" s="7"/>
      <c r="F23" s="7"/>
    </row>
    <row r="24" spans="1:6" s="8" customFormat="1" ht="19.5" customHeight="1" x14ac:dyDescent="0.25">
      <c r="A24" s="7" t="s">
        <v>18</v>
      </c>
      <c r="B24" s="7"/>
      <c r="C24" s="6"/>
      <c r="D24" s="7"/>
      <c r="E24" s="7"/>
      <c r="F24" s="7"/>
    </row>
    <row r="25" spans="1:6" s="2" customFormat="1" ht="16.5" x14ac:dyDescent="0.25">
      <c r="A25" s="233" t="s">
        <v>19</v>
      </c>
      <c r="B25" s="233"/>
    </row>
    <row r="26" spans="1:6" s="2" customFormat="1" ht="16.5" x14ac:dyDescent="0.25">
      <c r="A26" s="233" t="s">
        <v>20</v>
      </c>
      <c r="B26" s="233"/>
    </row>
    <row r="28" spans="1:6" ht="15.75" x14ac:dyDescent="0.25">
      <c r="A28" s="227" t="s">
        <v>21</v>
      </c>
      <c r="B28" s="227"/>
    </row>
    <row r="29" spans="1:6" s="4" customFormat="1" ht="27" customHeight="1" x14ac:dyDescent="0.25">
      <c r="A29" s="13" t="s">
        <v>22</v>
      </c>
      <c r="B29" s="13" t="s">
        <v>23</v>
      </c>
    </row>
    <row r="30" spans="1:6" s="4" customFormat="1" ht="23.45" customHeight="1" x14ac:dyDescent="0.25">
      <c r="A30" s="14" t="s">
        <v>24</v>
      </c>
      <c r="B30" s="15"/>
    </row>
    <row r="31" spans="1:6" s="4" customFormat="1" ht="21" customHeight="1" x14ac:dyDescent="0.25">
      <c r="A31" s="16" t="s">
        <v>25</v>
      </c>
      <c r="B31" s="17"/>
      <c r="D31" s="6"/>
    </row>
    <row r="32" spans="1:6" s="4" customFormat="1" ht="21" customHeight="1" x14ac:dyDescent="0.25">
      <c r="A32" s="16" t="s">
        <v>26</v>
      </c>
      <c r="B32" s="17">
        <f>SUM(B33:B35)</f>
        <v>18000</v>
      </c>
      <c r="D32" s="6"/>
    </row>
    <row r="33" spans="1:4" s="4" customFormat="1" ht="21" customHeight="1" x14ac:dyDescent="0.25">
      <c r="A33" s="18" t="s">
        <v>27</v>
      </c>
      <c r="B33" s="19">
        <v>5000</v>
      </c>
      <c r="D33" s="6"/>
    </row>
    <row r="34" spans="1:4" s="4" customFormat="1" ht="21" customHeight="1" x14ac:dyDescent="0.25">
      <c r="A34" s="18" t="s">
        <v>28</v>
      </c>
      <c r="B34" s="19">
        <v>10000</v>
      </c>
      <c r="D34" s="6"/>
    </row>
    <row r="35" spans="1:4" s="4" customFormat="1" ht="21" customHeight="1" x14ac:dyDescent="0.25">
      <c r="A35" s="18" t="s">
        <v>29</v>
      </c>
      <c r="B35" s="19">
        <v>3000</v>
      </c>
      <c r="D35" s="6"/>
    </row>
    <row r="36" spans="1:4" s="4" customFormat="1" ht="21" customHeight="1" x14ac:dyDescent="0.25">
      <c r="A36" s="16" t="s">
        <v>30</v>
      </c>
      <c r="B36" s="17">
        <v>18000</v>
      </c>
      <c r="D36" s="6"/>
    </row>
    <row r="37" spans="1:4" s="4" customFormat="1" ht="21" customHeight="1" x14ac:dyDescent="0.25">
      <c r="A37" s="16" t="s">
        <v>31</v>
      </c>
      <c r="B37" s="17">
        <f>SUM(B38:B40)</f>
        <v>18000</v>
      </c>
      <c r="D37" s="6"/>
    </row>
    <row r="38" spans="1:4" s="4" customFormat="1" ht="21" customHeight="1" x14ac:dyDescent="0.25">
      <c r="A38" s="18" t="s">
        <v>27</v>
      </c>
      <c r="B38" s="19">
        <f>B33</f>
        <v>5000</v>
      </c>
      <c r="D38" s="6"/>
    </row>
    <row r="39" spans="1:4" s="4" customFormat="1" ht="21" customHeight="1" x14ac:dyDescent="0.25">
      <c r="A39" s="18" t="s">
        <v>28</v>
      </c>
      <c r="B39" s="19">
        <f>B34</f>
        <v>10000</v>
      </c>
      <c r="D39" s="6"/>
    </row>
    <row r="40" spans="1:4" s="4" customFormat="1" ht="21" customHeight="1" x14ac:dyDescent="0.25">
      <c r="A40" s="18" t="s">
        <v>29</v>
      </c>
      <c r="B40" s="19">
        <f>B35</f>
        <v>3000</v>
      </c>
      <c r="D40" s="6"/>
    </row>
    <row r="41" spans="1:4" s="4" customFormat="1" ht="21" customHeight="1" x14ac:dyDescent="0.25">
      <c r="A41" s="16" t="s">
        <v>32</v>
      </c>
      <c r="B41" s="19"/>
      <c r="D41" s="6"/>
    </row>
    <row r="42" spans="1:4" s="4" customFormat="1" ht="21" customHeight="1" x14ac:dyDescent="0.25">
      <c r="A42" s="16" t="s">
        <v>33</v>
      </c>
      <c r="B42" s="17">
        <f>SUM(B43)</f>
        <v>10000</v>
      </c>
    </row>
    <row r="43" spans="1:4" s="4" customFormat="1" ht="21" customHeight="1" x14ac:dyDescent="0.25">
      <c r="A43" s="18" t="s">
        <v>34</v>
      </c>
      <c r="B43" s="19">
        <v>10000</v>
      </c>
    </row>
    <row r="44" spans="1:4" s="4" customFormat="1" ht="21" customHeight="1" x14ac:dyDescent="0.25">
      <c r="A44" s="16" t="s">
        <v>35</v>
      </c>
      <c r="B44" s="17">
        <f>SUM(B45)</f>
        <v>7000</v>
      </c>
    </row>
    <row r="45" spans="1:4" s="4" customFormat="1" ht="21" customHeight="1" x14ac:dyDescent="0.25">
      <c r="A45" s="18" t="s">
        <v>34</v>
      </c>
      <c r="B45" s="19">
        <v>7000</v>
      </c>
    </row>
    <row r="46" spans="1:4" s="4" customFormat="1" ht="21" customHeight="1" x14ac:dyDescent="0.25">
      <c r="A46" s="16" t="s">
        <v>36</v>
      </c>
      <c r="B46" s="17">
        <f>SUM(B47)</f>
        <v>3000</v>
      </c>
    </row>
    <row r="47" spans="1:4" s="4" customFormat="1" ht="21" customHeight="1" x14ac:dyDescent="0.25">
      <c r="A47" s="18" t="s">
        <v>34</v>
      </c>
      <c r="B47" s="19">
        <f>B43-B45</f>
        <v>3000</v>
      </c>
    </row>
    <row r="48" spans="1:4" s="4" customFormat="1" ht="22.9" customHeight="1" x14ac:dyDescent="0.25">
      <c r="A48" s="14" t="s">
        <v>37</v>
      </c>
      <c r="B48" s="15">
        <f>B49+B68</f>
        <v>95001200</v>
      </c>
    </row>
    <row r="49" spans="1:4" s="4" customFormat="1" ht="21" customHeight="1" x14ac:dyDescent="0.25">
      <c r="A49" s="20" t="s">
        <v>38</v>
      </c>
      <c r="B49" s="21">
        <f>B51+B55</f>
        <v>6279300</v>
      </c>
    </row>
    <row r="50" spans="1:4" s="4" customFormat="1" ht="21" customHeight="1" x14ac:dyDescent="0.25">
      <c r="A50" s="22" t="s">
        <v>39</v>
      </c>
      <c r="B50" s="23">
        <f>B51+B55</f>
        <v>6279300</v>
      </c>
    </row>
    <row r="51" spans="1:4" s="4" customFormat="1" ht="22.15" customHeight="1" x14ac:dyDescent="0.25">
      <c r="A51" s="24" t="s">
        <v>40</v>
      </c>
      <c r="B51" s="17">
        <f>SUM(B52:B54)</f>
        <v>5471800</v>
      </c>
    </row>
    <row r="52" spans="1:4" s="4" customFormat="1" ht="21" customHeight="1" x14ac:dyDescent="0.25">
      <c r="A52" s="18" t="s">
        <v>41</v>
      </c>
      <c r="B52" s="19">
        <v>4142000</v>
      </c>
    </row>
    <row r="53" spans="1:4" s="4" customFormat="1" ht="21" customHeight="1" x14ac:dyDescent="0.25">
      <c r="A53" s="18" t="s">
        <v>42</v>
      </c>
      <c r="B53" s="19">
        <f>1212000-121200</f>
        <v>1090800</v>
      </c>
    </row>
    <row r="54" spans="1:4" s="4" customFormat="1" ht="21" customHeight="1" x14ac:dyDescent="0.25">
      <c r="A54" s="18" t="s">
        <v>43</v>
      </c>
      <c r="B54" s="19">
        <v>239000</v>
      </c>
    </row>
    <row r="55" spans="1:4" s="4" customFormat="1" ht="21" customHeight="1" x14ac:dyDescent="0.25">
      <c r="A55" s="24" t="s">
        <v>44</v>
      </c>
      <c r="B55" s="17">
        <f>B56+B57</f>
        <v>807500</v>
      </c>
    </row>
    <row r="56" spans="1:4" s="25" customFormat="1" ht="21" customHeight="1" x14ac:dyDescent="0.25">
      <c r="A56" s="18" t="s">
        <v>45</v>
      </c>
      <c r="B56" s="19">
        <v>95000</v>
      </c>
      <c r="D56" s="26"/>
    </row>
    <row r="57" spans="1:4" s="25" customFormat="1" ht="21" customHeight="1" x14ac:dyDescent="0.25">
      <c r="A57" s="18" t="s">
        <v>46</v>
      </c>
      <c r="B57" s="19">
        <f>760000-47500</f>
        <v>712500</v>
      </c>
      <c r="D57" s="26"/>
    </row>
    <row r="58" spans="1:4" s="25" customFormat="1" ht="21" customHeight="1" x14ac:dyDescent="0.25">
      <c r="A58" s="27" t="s">
        <v>47</v>
      </c>
      <c r="B58" s="19"/>
      <c r="D58" s="26"/>
    </row>
    <row r="59" spans="1:4" s="25" customFormat="1" ht="21" customHeight="1" x14ac:dyDescent="0.25">
      <c r="A59" s="27" t="s">
        <v>48</v>
      </c>
      <c r="B59" s="19"/>
      <c r="D59" s="26"/>
    </row>
    <row r="60" spans="1:4" s="25" customFormat="1" ht="21" customHeight="1" x14ac:dyDescent="0.25">
      <c r="A60" s="27" t="s">
        <v>49</v>
      </c>
      <c r="B60" s="19"/>
      <c r="D60" s="26"/>
    </row>
    <row r="61" spans="1:4" s="25" customFormat="1" ht="21" customHeight="1" x14ac:dyDescent="0.25">
      <c r="A61" s="27" t="s">
        <v>50</v>
      </c>
      <c r="B61" s="19"/>
      <c r="D61" s="26"/>
    </row>
    <row r="62" spans="1:4" s="25" customFormat="1" ht="21" customHeight="1" x14ac:dyDescent="0.25">
      <c r="A62" s="27" t="s">
        <v>51</v>
      </c>
      <c r="B62" s="19"/>
      <c r="D62" s="26"/>
    </row>
    <row r="63" spans="1:4" s="25" customFormat="1" ht="21" customHeight="1" x14ac:dyDescent="0.25">
      <c r="A63" s="27" t="s">
        <v>52</v>
      </c>
      <c r="B63" s="19"/>
      <c r="D63" s="26"/>
    </row>
    <row r="64" spans="1:4" s="25" customFormat="1" ht="21" customHeight="1" x14ac:dyDescent="0.25">
      <c r="A64" s="27" t="s">
        <v>53</v>
      </c>
      <c r="B64" s="19"/>
      <c r="D64" s="26"/>
    </row>
    <row r="65" spans="1:4" s="25" customFormat="1" ht="21" customHeight="1" x14ac:dyDescent="0.25">
      <c r="A65" s="27" t="s">
        <v>54</v>
      </c>
      <c r="B65" s="19"/>
      <c r="D65" s="26"/>
    </row>
    <row r="66" spans="1:4" s="25" customFormat="1" ht="21" customHeight="1" x14ac:dyDescent="0.25">
      <c r="A66" s="28" t="s">
        <v>55</v>
      </c>
      <c r="B66" s="29"/>
      <c r="D66" s="26"/>
    </row>
    <row r="67" spans="1:4" s="25" customFormat="1" ht="21" customHeight="1" x14ac:dyDescent="0.25">
      <c r="A67" s="27" t="s">
        <v>56</v>
      </c>
      <c r="B67" s="30"/>
      <c r="D67" s="26"/>
    </row>
    <row r="68" spans="1:4" s="4" customFormat="1" ht="21" customHeight="1" x14ac:dyDescent="0.25">
      <c r="A68" s="20" t="s">
        <v>57</v>
      </c>
      <c r="B68" s="21">
        <f>B69+B103+B116+B120+B129+B135</f>
        <v>88721900</v>
      </c>
    </row>
    <row r="69" spans="1:4" s="4" customFormat="1" ht="21" customHeight="1" x14ac:dyDescent="0.25">
      <c r="A69" s="31" t="s">
        <v>58</v>
      </c>
      <c r="B69" s="32">
        <f>B70+B79+B95+B87</f>
        <v>36861500</v>
      </c>
    </row>
    <row r="70" spans="1:4" s="4" customFormat="1" ht="21" customHeight="1" x14ac:dyDescent="0.25">
      <c r="A70" s="33" t="s">
        <v>59</v>
      </c>
      <c r="B70" s="34">
        <f>B71</f>
        <v>17130200</v>
      </c>
    </row>
    <row r="71" spans="1:4" s="3" customFormat="1" ht="21" customHeight="1" x14ac:dyDescent="0.25">
      <c r="A71" s="24" t="s">
        <v>60</v>
      </c>
      <c r="B71" s="17">
        <f>SUM(B72:B78)</f>
        <v>17130200</v>
      </c>
    </row>
    <row r="72" spans="1:4" s="25" customFormat="1" ht="20.45" customHeight="1" x14ac:dyDescent="0.25">
      <c r="A72" s="35" t="s">
        <v>61</v>
      </c>
      <c r="B72" s="36">
        <v>350000</v>
      </c>
      <c r="D72" s="26"/>
    </row>
    <row r="73" spans="1:4" s="4" customFormat="1" ht="20.45" customHeight="1" x14ac:dyDescent="0.25">
      <c r="A73" s="37" t="s">
        <v>62</v>
      </c>
      <c r="B73" s="36">
        <v>1304200</v>
      </c>
      <c r="D73" s="6"/>
    </row>
    <row r="74" spans="1:4" s="4" customFormat="1" ht="20.45" customHeight="1" x14ac:dyDescent="0.25">
      <c r="A74" s="37" t="s">
        <v>63</v>
      </c>
      <c r="B74" s="36">
        <v>550000</v>
      </c>
      <c r="D74" s="6"/>
    </row>
    <row r="75" spans="1:4" s="4" customFormat="1" ht="42" customHeight="1" x14ac:dyDescent="0.25">
      <c r="A75" s="38" t="s">
        <v>64</v>
      </c>
      <c r="B75" s="36">
        <v>600000</v>
      </c>
      <c r="D75" s="6"/>
    </row>
    <row r="76" spans="1:4" s="4" customFormat="1" ht="20.45" customHeight="1" x14ac:dyDescent="0.25">
      <c r="A76" s="39" t="s">
        <v>65</v>
      </c>
      <c r="B76" s="40">
        <v>200000</v>
      </c>
      <c r="D76" s="6"/>
    </row>
    <row r="77" spans="1:4" s="43" customFormat="1" ht="40.15" customHeight="1" x14ac:dyDescent="0.25">
      <c r="A77" s="41" t="s">
        <v>66</v>
      </c>
      <c r="B77" s="42">
        <v>13000000</v>
      </c>
      <c r="D77" s="44"/>
    </row>
    <row r="78" spans="1:4" s="43" customFormat="1" ht="21" customHeight="1" x14ac:dyDescent="0.25">
      <c r="A78" s="45" t="s">
        <v>67</v>
      </c>
      <c r="B78" s="46">
        <v>1126000</v>
      </c>
    </row>
    <row r="79" spans="1:4" s="4" customFormat="1" ht="21" customHeight="1" x14ac:dyDescent="0.25">
      <c r="A79" s="47" t="s">
        <v>68</v>
      </c>
      <c r="B79" s="48">
        <f>B80+B84</f>
        <v>9870400</v>
      </c>
    </row>
    <row r="80" spans="1:4" s="3" customFormat="1" ht="21" customHeight="1" x14ac:dyDescent="0.25">
      <c r="A80" s="24" t="s">
        <v>69</v>
      </c>
      <c r="B80" s="17">
        <f>SUM(B81:B83)</f>
        <v>4925900</v>
      </c>
    </row>
    <row r="81" spans="1:4" s="4" customFormat="1" ht="21" customHeight="1" x14ac:dyDescent="0.25">
      <c r="A81" s="18" t="s">
        <v>70</v>
      </c>
      <c r="B81" s="19">
        <v>3455000</v>
      </c>
    </row>
    <row r="82" spans="1:4" s="4" customFormat="1" ht="21" customHeight="1" x14ac:dyDescent="0.25">
      <c r="A82" s="18" t="s">
        <v>42</v>
      </c>
      <c r="B82" s="19">
        <f>1151000-115100</f>
        <v>1035900</v>
      </c>
    </row>
    <row r="83" spans="1:4" s="4" customFormat="1" ht="21" customHeight="1" x14ac:dyDescent="0.25">
      <c r="A83" s="18" t="s">
        <v>43</v>
      </c>
      <c r="B83" s="19">
        <v>435000</v>
      </c>
    </row>
    <row r="84" spans="1:4" s="3" customFormat="1" ht="21" customHeight="1" x14ac:dyDescent="0.25">
      <c r="A84" s="24" t="s">
        <v>71</v>
      </c>
      <c r="B84" s="17">
        <f>SUM(B85:B86)</f>
        <v>4944500</v>
      </c>
    </row>
    <row r="85" spans="1:4" s="4" customFormat="1" ht="19.899999999999999" customHeight="1" x14ac:dyDescent="0.25">
      <c r="A85" s="18" t="s">
        <v>45</v>
      </c>
      <c r="B85" s="19">
        <v>130000</v>
      </c>
      <c r="D85" s="6"/>
    </row>
    <row r="86" spans="1:4" s="4" customFormat="1" ht="19.899999999999999" customHeight="1" x14ac:dyDescent="0.25">
      <c r="A86" s="18" t="s">
        <v>46</v>
      </c>
      <c r="B86" s="19">
        <v>4814500</v>
      </c>
      <c r="D86" s="6"/>
    </row>
    <row r="87" spans="1:4" s="4" customFormat="1" ht="21" customHeight="1" x14ac:dyDescent="0.25">
      <c r="A87" s="47" t="s">
        <v>72</v>
      </c>
      <c r="B87" s="48">
        <f>B88+B92</f>
        <v>5065200</v>
      </c>
    </row>
    <row r="88" spans="1:4" s="4" customFormat="1" ht="21" customHeight="1" x14ac:dyDescent="0.25">
      <c r="A88" s="24" t="s">
        <v>73</v>
      </c>
      <c r="B88" s="17">
        <f>SUM(B89:B91)</f>
        <v>2593200</v>
      </c>
    </row>
    <row r="89" spans="1:4" s="4" customFormat="1" ht="21" customHeight="1" x14ac:dyDescent="0.25">
      <c r="A89" s="18" t="s">
        <v>74</v>
      </c>
      <c r="B89" s="19">
        <v>1883000</v>
      </c>
    </row>
    <row r="90" spans="1:4" s="4" customFormat="1" ht="21" customHeight="1" x14ac:dyDescent="0.25">
      <c r="A90" s="18" t="s">
        <v>42</v>
      </c>
      <c r="B90" s="19">
        <f>628000-62800</f>
        <v>565200</v>
      </c>
    </row>
    <row r="91" spans="1:4" s="4" customFormat="1" ht="21" customHeight="1" x14ac:dyDescent="0.25">
      <c r="A91" s="18" t="s">
        <v>43</v>
      </c>
      <c r="B91" s="19">
        <v>145000</v>
      </c>
    </row>
    <row r="92" spans="1:4" s="3" customFormat="1" ht="21" customHeight="1" x14ac:dyDescent="0.25">
      <c r="A92" s="24" t="s">
        <v>75</v>
      </c>
      <c r="B92" s="17">
        <f>SUM(B93:B94)</f>
        <v>2472000</v>
      </c>
    </row>
    <row r="93" spans="1:4" s="4" customFormat="1" ht="24" customHeight="1" x14ac:dyDescent="0.25">
      <c r="A93" s="18" t="s">
        <v>45</v>
      </c>
      <c r="B93" s="19">
        <v>30000</v>
      </c>
      <c r="D93" s="6"/>
    </row>
    <row r="94" spans="1:4" s="4" customFormat="1" ht="24" customHeight="1" x14ac:dyDescent="0.25">
      <c r="A94" s="18" t="s">
        <v>46</v>
      </c>
      <c r="B94" s="19">
        <v>2442000</v>
      </c>
      <c r="D94" s="6"/>
    </row>
    <row r="95" spans="1:4" s="4" customFormat="1" ht="21" customHeight="1" x14ac:dyDescent="0.25">
      <c r="A95" s="47" t="s">
        <v>76</v>
      </c>
      <c r="B95" s="48">
        <f>B96+B100</f>
        <v>4795700</v>
      </c>
    </row>
    <row r="96" spans="1:4" s="4" customFormat="1" ht="22.15" customHeight="1" x14ac:dyDescent="0.25">
      <c r="A96" s="24" t="s">
        <v>73</v>
      </c>
      <c r="B96" s="17">
        <f>SUM(B97:B99)</f>
        <v>2574700</v>
      </c>
    </row>
    <row r="97" spans="1:10" s="4" customFormat="1" ht="22.15" customHeight="1" x14ac:dyDescent="0.25">
      <c r="A97" s="18" t="s">
        <v>74</v>
      </c>
      <c r="B97" s="19">
        <v>1869000</v>
      </c>
    </row>
    <row r="98" spans="1:10" s="4" customFormat="1" ht="22.15" customHeight="1" x14ac:dyDescent="0.25">
      <c r="A98" s="18" t="s">
        <v>42</v>
      </c>
      <c r="B98" s="19">
        <f>623000-62300</f>
        <v>560700</v>
      </c>
    </row>
    <row r="99" spans="1:10" s="4" customFormat="1" ht="22.15" customHeight="1" x14ac:dyDescent="0.25">
      <c r="A99" s="18" t="s">
        <v>43</v>
      </c>
      <c r="B99" s="19">
        <v>145000</v>
      </c>
    </row>
    <row r="100" spans="1:10" s="3" customFormat="1" ht="24" customHeight="1" x14ac:dyDescent="0.25">
      <c r="A100" s="24" t="s">
        <v>75</v>
      </c>
      <c r="B100" s="17">
        <f>SUM(B101:B102)</f>
        <v>2221000</v>
      </c>
    </row>
    <row r="101" spans="1:10" s="49" customFormat="1" ht="22.9" customHeight="1" x14ac:dyDescent="0.25">
      <c r="A101" s="18" t="s">
        <v>45</v>
      </c>
      <c r="B101" s="19">
        <v>30000</v>
      </c>
      <c r="D101" s="50"/>
    </row>
    <row r="102" spans="1:10" s="49" customFormat="1" ht="22.9" customHeight="1" x14ac:dyDescent="0.25">
      <c r="A102" s="18" t="s">
        <v>46</v>
      </c>
      <c r="B102" s="19">
        <v>2191000</v>
      </c>
      <c r="D102" s="50"/>
    </row>
    <row r="103" spans="1:10" s="4" customFormat="1" ht="21" customHeight="1" x14ac:dyDescent="0.25">
      <c r="A103" s="31" t="s">
        <v>77</v>
      </c>
      <c r="B103" s="32">
        <f>B104+B107</f>
        <v>25500000</v>
      </c>
    </row>
    <row r="104" spans="1:10" s="4" customFormat="1" ht="21" customHeight="1" x14ac:dyDescent="0.25">
      <c r="A104" s="51" t="s">
        <v>78</v>
      </c>
      <c r="B104" s="34">
        <f>B105</f>
        <v>750000</v>
      </c>
    </row>
    <row r="105" spans="1:10" s="4" customFormat="1" ht="21" customHeight="1" x14ac:dyDescent="0.25">
      <c r="A105" s="52" t="s">
        <v>79</v>
      </c>
      <c r="B105" s="17">
        <f>B106</f>
        <v>750000</v>
      </c>
    </row>
    <row r="106" spans="1:10" s="4" customFormat="1" ht="21" customHeight="1" x14ac:dyDescent="0.25">
      <c r="A106" s="18" t="s">
        <v>80</v>
      </c>
      <c r="B106" s="19">
        <v>750000</v>
      </c>
      <c r="C106" s="53"/>
      <c r="D106" s="53"/>
      <c r="E106" s="53"/>
      <c r="F106" s="53"/>
      <c r="G106" s="53"/>
      <c r="H106" s="53"/>
      <c r="I106" s="53"/>
      <c r="J106" s="53"/>
    </row>
    <row r="107" spans="1:10" s="4" customFormat="1" ht="21" customHeight="1" x14ac:dyDescent="0.25">
      <c r="A107" s="47" t="s">
        <v>81</v>
      </c>
      <c r="B107" s="48">
        <f>B108+B112</f>
        <v>24750000</v>
      </c>
    </row>
    <row r="108" spans="1:10" s="4" customFormat="1" ht="21" customHeight="1" x14ac:dyDescent="0.25">
      <c r="A108" s="24" t="s">
        <v>73</v>
      </c>
      <c r="B108" s="17">
        <f>SUM(B109:B111)</f>
        <v>3785000</v>
      </c>
    </row>
    <row r="109" spans="1:10" s="4" customFormat="1" ht="21" customHeight="1" x14ac:dyDescent="0.25">
      <c r="A109" s="18" t="s">
        <v>82</v>
      </c>
      <c r="B109" s="19">
        <v>2800000</v>
      </c>
    </row>
    <row r="110" spans="1:10" s="4" customFormat="1" ht="21" customHeight="1" x14ac:dyDescent="0.25">
      <c r="A110" s="18" t="s">
        <v>42</v>
      </c>
      <c r="B110" s="19">
        <f>933000-93000</f>
        <v>840000</v>
      </c>
    </row>
    <row r="111" spans="1:10" s="4" customFormat="1" ht="21" customHeight="1" x14ac:dyDescent="0.25">
      <c r="A111" s="18" t="s">
        <v>43</v>
      </c>
      <c r="B111" s="19">
        <v>145000</v>
      </c>
    </row>
    <row r="112" spans="1:10" s="3" customFormat="1" ht="21" customHeight="1" x14ac:dyDescent="0.25">
      <c r="A112" s="24" t="s">
        <v>75</v>
      </c>
      <c r="B112" s="17">
        <f>SUM(B113:B115)</f>
        <v>20965000</v>
      </c>
    </row>
    <row r="113" spans="1:4" s="4" customFormat="1" ht="21" customHeight="1" x14ac:dyDescent="0.25">
      <c r="A113" s="18" t="s">
        <v>45</v>
      </c>
      <c r="B113" s="19">
        <v>85000</v>
      </c>
    </row>
    <row r="114" spans="1:4" s="4" customFormat="1" ht="19.899999999999999" customHeight="1" x14ac:dyDescent="0.25">
      <c r="A114" s="18" t="s">
        <v>46</v>
      </c>
      <c r="B114" s="19">
        <f>20880000-110000</f>
        <v>20770000</v>
      </c>
      <c r="D114" s="6"/>
    </row>
    <row r="115" spans="1:4" s="4" customFormat="1" ht="21" customHeight="1" x14ac:dyDescent="0.25">
      <c r="A115" s="54" t="s">
        <v>83</v>
      </c>
      <c r="B115" s="55">
        <v>110000</v>
      </c>
    </row>
    <row r="116" spans="1:4" s="4" customFormat="1" ht="21" customHeight="1" x14ac:dyDescent="0.25">
      <c r="A116" s="31" t="s">
        <v>84</v>
      </c>
      <c r="B116" s="32">
        <f>B118</f>
        <v>22200000</v>
      </c>
    </row>
    <row r="117" spans="1:4" s="4" customFormat="1" ht="21" customHeight="1" x14ac:dyDescent="0.25">
      <c r="A117" s="56" t="s">
        <v>85</v>
      </c>
      <c r="B117" s="57">
        <f>B118</f>
        <v>22200000</v>
      </c>
    </row>
    <row r="118" spans="1:4" s="4" customFormat="1" ht="21" customHeight="1" x14ac:dyDescent="0.25">
      <c r="A118" s="58" t="s">
        <v>86</v>
      </c>
      <c r="B118" s="19">
        <f>SUM(B119:B119)</f>
        <v>22200000</v>
      </c>
    </row>
    <row r="119" spans="1:4" s="49" customFormat="1" ht="19.899999999999999" customHeight="1" x14ac:dyDescent="0.25">
      <c r="A119" s="18" t="s">
        <v>87</v>
      </c>
      <c r="B119" s="59">
        <v>22200000</v>
      </c>
      <c r="D119" s="50"/>
    </row>
    <row r="120" spans="1:4" s="4" customFormat="1" ht="21" customHeight="1" x14ac:dyDescent="0.25">
      <c r="A120" s="31" t="s">
        <v>88</v>
      </c>
      <c r="B120" s="32">
        <f>B121</f>
        <v>2940400</v>
      </c>
    </row>
    <row r="121" spans="1:4" s="4" customFormat="1" ht="21" customHeight="1" x14ac:dyDescent="0.25">
      <c r="A121" s="60" t="s">
        <v>89</v>
      </c>
      <c r="B121" s="61">
        <f>B122+B126</f>
        <v>2940400</v>
      </c>
    </row>
    <row r="122" spans="1:4" s="4" customFormat="1" ht="21" customHeight="1" x14ac:dyDescent="0.25">
      <c r="A122" s="24" t="s">
        <v>73</v>
      </c>
      <c r="B122" s="17">
        <f>SUM(B123:B125)</f>
        <v>910400</v>
      </c>
    </row>
    <row r="123" spans="1:4" s="4" customFormat="1" ht="21" customHeight="1" x14ac:dyDescent="0.25">
      <c r="A123" s="18" t="s">
        <v>90</v>
      </c>
      <c r="B123" s="19">
        <v>589000</v>
      </c>
    </row>
    <row r="124" spans="1:4" s="4" customFormat="1" ht="21" customHeight="1" x14ac:dyDescent="0.25">
      <c r="A124" s="18" t="s">
        <v>42</v>
      </c>
      <c r="B124" s="19">
        <f>196000-19600</f>
        <v>176400</v>
      </c>
    </row>
    <row r="125" spans="1:4" s="4" customFormat="1" ht="21" customHeight="1" x14ac:dyDescent="0.25">
      <c r="A125" s="18" t="s">
        <v>43</v>
      </c>
      <c r="B125" s="19">
        <v>145000</v>
      </c>
    </row>
    <row r="126" spans="1:4" s="3" customFormat="1" ht="21" customHeight="1" x14ac:dyDescent="0.25">
      <c r="A126" s="24" t="s">
        <v>75</v>
      </c>
      <c r="B126" s="17">
        <f>B127+B128</f>
        <v>2030000</v>
      </c>
    </row>
    <row r="127" spans="1:4" s="49" customFormat="1" ht="22.15" customHeight="1" x14ac:dyDescent="0.25">
      <c r="A127" s="18" t="s">
        <v>87</v>
      </c>
      <c r="B127" s="62">
        <v>230000</v>
      </c>
      <c r="D127" s="50"/>
    </row>
    <row r="128" spans="1:4" s="49" customFormat="1" ht="22.15" customHeight="1" x14ac:dyDescent="0.25">
      <c r="A128" s="18" t="s">
        <v>91</v>
      </c>
      <c r="B128" s="63">
        <v>1800000</v>
      </c>
      <c r="D128" s="50"/>
    </row>
    <row r="129" spans="1:4" s="4" customFormat="1" ht="21" customHeight="1" x14ac:dyDescent="0.25">
      <c r="A129" s="31" t="s">
        <v>92</v>
      </c>
      <c r="B129" s="32">
        <f>B130</f>
        <v>1100000</v>
      </c>
    </row>
    <row r="130" spans="1:4" s="4" customFormat="1" ht="21" customHeight="1" x14ac:dyDescent="0.25">
      <c r="A130" s="64" t="s">
        <v>93</v>
      </c>
      <c r="B130" s="65">
        <f>B132+B133+B134</f>
        <v>1100000</v>
      </c>
    </row>
    <row r="131" spans="1:4" s="4" customFormat="1" ht="21" customHeight="1" x14ac:dyDescent="0.25">
      <c r="A131" s="24" t="s">
        <v>94</v>
      </c>
      <c r="B131" s="62"/>
    </row>
    <row r="132" spans="1:4" s="66" customFormat="1" ht="20.45" customHeight="1" x14ac:dyDescent="0.25">
      <c r="A132" s="18" t="s">
        <v>95</v>
      </c>
      <c r="B132" s="62">
        <v>400000</v>
      </c>
      <c r="D132" s="67"/>
    </row>
    <row r="133" spans="1:4" s="66" customFormat="1" ht="20.45" customHeight="1" x14ac:dyDescent="0.25">
      <c r="A133" s="68" t="s">
        <v>96</v>
      </c>
      <c r="B133" s="19">
        <v>400000</v>
      </c>
      <c r="D133" s="67"/>
    </row>
    <row r="134" spans="1:4" s="66" customFormat="1" ht="20.45" customHeight="1" x14ac:dyDescent="0.25">
      <c r="A134" s="68" t="s">
        <v>97</v>
      </c>
      <c r="B134" s="19">
        <v>300000</v>
      </c>
      <c r="D134" s="67"/>
    </row>
    <row r="135" spans="1:4" s="4" customFormat="1" ht="21" customHeight="1" x14ac:dyDescent="0.25">
      <c r="A135" s="31" t="s">
        <v>98</v>
      </c>
      <c r="B135" s="32">
        <f>B136</f>
        <v>120000</v>
      </c>
    </row>
    <row r="136" spans="1:4" s="4" customFormat="1" ht="21" customHeight="1" x14ac:dyDescent="0.25">
      <c r="A136" s="64" t="s">
        <v>99</v>
      </c>
      <c r="B136" s="65">
        <f>B137</f>
        <v>120000</v>
      </c>
    </row>
    <row r="137" spans="1:4" s="4" customFormat="1" ht="21" customHeight="1" x14ac:dyDescent="0.25">
      <c r="A137" s="18" t="s">
        <v>100</v>
      </c>
      <c r="B137" s="62">
        <v>120000</v>
      </c>
    </row>
    <row r="138" spans="1:4" s="4" customFormat="1" ht="21" customHeight="1" x14ac:dyDescent="0.25">
      <c r="A138" s="69"/>
      <c r="B138" s="70"/>
    </row>
    <row r="139" spans="1:4" ht="15.75" x14ac:dyDescent="0.25">
      <c r="B139" s="71"/>
    </row>
    <row r="140" spans="1:4" ht="19.5" customHeight="1" x14ac:dyDescent="0.25">
      <c r="A140" s="228" t="s">
        <v>101</v>
      </c>
      <c r="B140" s="228"/>
    </row>
    <row r="141" spans="1:4" customFormat="1" ht="19.899999999999999" customHeight="1" x14ac:dyDescent="0.25">
      <c r="A141" s="72" t="s">
        <v>102</v>
      </c>
      <c r="B141" s="72"/>
      <c r="C141" s="73"/>
    </row>
    <row r="142" spans="1:4" customFormat="1" ht="19.899999999999999" customHeight="1" x14ac:dyDescent="0.25">
      <c r="A142" s="74" t="s">
        <v>103</v>
      </c>
      <c r="B142" s="72"/>
      <c r="C142" s="73"/>
    </row>
    <row r="143" spans="1:4" customFormat="1" ht="25.15" customHeight="1" x14ac:dyDescent="0.25">
      <c r="A143" s="74" t="s">
        <v>104</v>
      </c>
      <c r="B143" s="72"/>
      <c r="C143" s="73"/>
    </row>
    <row r="144" spans="1:4" customFormat="1" ht="19.899999999999999" customHeight="1" x14ac:dyDescent="0.25">
      <c r="A144" s="74" t="s">
        <v>105</v>
      </c>
      <c r="B144" s="72"/>
      <c r="C144" s="73"/>
    </row>
    <row r="145" spans="1:4" customFormat="1" ht="19.899999999999999" customHeight="1" x14ac:dyDescent="0.25">
      <c r="A145" s="74" t="s">
        <v>106</v>
      </c>
      <c r="B145" s="72"/>
      <c r="C145" s="73"/>
    </row>
    <row r="146" spans="1:4" customFormat="1" ht="19.899999999999999" customHeight="1" x14ac:dyDescent="0.25">
      <c r="A146" s="74" t="s">
        <v>107</v>
      </c>
      <c r="B146" s="72"/>
      <c r="C146" s="73"/>
    </row>
    <row r="147" spans="1:4" customFormat="1" ht="19.899999999999999" customHeight="1" x14ac:dyDescent="0.25">
      <c r="A147" s="74" t="s">
        <v>108</v>
      </c>
      <c r="B147" s="72"/>
      <c r="C147" s="73"/>
    </row>
    <row r="148" spans="1:4" s="4" customFormat="1" ht="21.6" customHeight="1" x14ac:dyDescent="0.25">
      <c r="A148" s="75" t="s">
        <v>109</v>
      </c>
      <c r="C148" s="6"/>
    </row>
    <row r="149" spans="1:4" s="4" customFormat="1" ht="19.5" customHeight="1" x14ac:dyDescent="0.25">
      <c r="A149" s="76" t="s">
        <v>110</v>
      </c>
      <c r="B149" s="76"/>
      <c r="C149" s="6"/>
    </row>
    <row r="150" spans="1:4" s="4" customFormat="1" ht="19.5" customHeight="1" x14ac:dyDescent="0.25">
      <c r="A150" s="76" t="s">
        <v>111</v>
      </c>
      <c r="B150" s="76"/>
      <c r="C150" s="6"/>
    </row>
    <row r="151" spans="1:4" ht="17.45" customHeight="1" x14ac:dyDescent="0.25">
      <c r="A151" s="229" t="s">
        <v>112</v>
      </c>
      <c r="B151" s="229"/>
    </row>
    <row r="152" spans="1:4" ht="9.6" customHeight="1" x14ac:dyDescent="0.25">
      <c r="A152" s="77"/>
      <c r="B152" s="78"/>
    </row>
    <row r="153" spans="1:4" ht="17.45" customHeight="1" x14ac:dyDescent="0.3">
      <c r="A153" s="230" t="s">
        <v>113</v>
      </c>
      <c r="B153" s="230"/>
      <c r="C153" s="79"/>
      <c r="D153" s="79"/>
    </row>
    <row r="154" spans="1:4" ht="18.75" x14ac:dyDescent="0.25">
      <c r="A154" s="80" t="s">
        <v>114</v>
      </c>
      <c r="B154" s="4"/>
    </row>
    <row r="155" spans="1:4" ht="12.75" customHeight="1" x14ac:dyDescent="0.25">
      <c r="A155" s="81" t="s">
        <v>115</v>
      </c>
      <c r="B155" s="4"/>
    </row>
    <row r="156" spans="1:4" ht="12.75" customHeight="1" x14ac:dyDescent="0.25">
      <c r="A156" s="81" t="s">
        <v>116</v>
      </c>
      <c r="B156" s="4"/>
    </row>
    <row r="157" spans="1:4" ht="12.75" customHeight="1" x14ac:dyDescent="0.25">
      <c r="A157" s="81" t="s">
        <v>117</v>
      </c>
      <c r="B157" s="4"/>
    </row>
    <row r="158" spans="1:4" ht="15.75" x14ac:dyDescent="0.25">
      <c r="A158" s="2" t="s">
        <v>118</v>
      </c>
    </row>
  </sheetData>
  <mergeCells count="12">
    <mergeCell ref="A140:B140"/>
    <mergeCell ref="A151:B151"/>
    <mergeCell ref="A153:B153"/>
    <mergeCell ref="A19:B19"/>
    <mergeCell ref="A22:B22"/>
    <mergeCell ref="A25:B25"/>
    <mergeCell ref="A26:B26"/>
    <mergeCell ref="A7:B7"/>
    <mergeCell ref="A8:B8"/>
    <mergeCell ref="A9:B9"/>
    <mergeCell ref="A10:B10"/>
    <mergeCell ref="A28:B2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19" workbookViewId="0">
      <selection activeCell="A33" sqref="A33"/>
    </sheetView>
  </sheetViews>
  <sheetFormatPr defaultRowHeight="16.5" x14ac:dyDescent="0.25"/>
  <cols>
    <col min="1" max="1" width="42" style="121" customWidth="1"/>
    <col min="2" max="2" width="17.28515625" style="121" customWidth="1"/>
    <col min="3" max="4" width="17.42578125" style="121" customWidth="1"/>
    <col min="5" max="5" width="15.85546875" style="121" customWidth="1"/>
    <col min="6" max="6" width="15.28515625" style="121" customWidth="1"/>
    <col min="7" max="7" width="15" style="49" customWidth="1"/>
  </cols>
  <sheetData>
    <row r="1" spans="1:7" ht="18.75" x14ac:dyDescent="0.25">
      <c r="A1" s="224" t="s">
        <v>162</v>
      </c>
      <c r="B1" s="224"/>
      <c r="C1" s="224"/>
      <c r="D1" s="224"/>
      <c r="E1" s="224"/>
      <c r="F1" s="224"/>
      <c r="G1" s="224"/>
    </row>
    <row r="2" spans="1:7" x14ac:dyDescent="0.25">
      <c r="A2" s="225" t="s">
        <v>163</v>
      </c>
      <c r="B2" s="225"/>
      <c r="C2" s="225"/>
      <c r="D2" s="225"/>
      <c r="E2" s="225"/>
      <c r="F2" s="225"/>
      <c r="G2" s="225"/>
    </row>
    <row r="3" spans="1:7" x14ac:dyDescent="0.25">
      <c r="A3" s="235" t="s">
        <v>164</v>
      </c>
      <c r="B3" s="236"/>
      <c r="C3" s="236"/>
      <c r="D3" s="236"/>
      <c r="E3" s="236"/>
      <c r="F3" s="236"/>
      <c r="G3" s="236"/>
    </row>
    <row r="4" spans="1:7" ht="15.75" x14ac:dyDescent="0.25">
      <c r="B4" s="122"/>
      <c r="C4" s="122"/>
      <c r="D4" s="122"/>
      <c r="E4" s="122"/>
      <c r="F4" s="122"/>
      <c r="G4" s="122" t="s">
        <v>165</v>
      </c>
    </row>
    <row r="5" spans="1:7" ht="15.75" x14ac:dyDescent="0.25">
      <c r="A5" s="237" t="s">
        <v>22</v>
      </c>
      <c r="B5" s="218" t="s">
        <v>166</v>
      </c>
      <c r="C5" s="242" t="s">
        <v>167</v>
      </c>
      <c r="D5" s="243"/>
      <c r="E5" s="243"/>
      <c r="F5" s="243"/>
      <c r="G5" s="244"/>
    </row>
    <row r="6" spans="1:7" ht="15.75" x14ac:dyDescent="0.25">
      <c r="A6" s="238"/>
      <c r="B6" s="240"/>
      <c r="C6" s="245" t="s">
        <v>168</v>
      </c>
      <c r="D6" s="247" t="s">
        <v>169</v>
      </c>
      <c r="E6" s="248"/>
      <c r="F6" s="249" t="s">
        <v>170</v>
      </c>
      <c r="G6" s="250" t="s">
        <v>171</v>
      </c>
    </row>
    <row r="7" spans="1:7" ht="81" x14ac:dyDescent="0.25">
      <c r="A7" s="239"/>
      <c r="B7" s="241"/>
      <c r="C7" s="246"/>
      <c r="D7" s="123" t="s">
        <v>172</v>
      </c>
      <c r="E7" s="123" t="s">
        <v>173</v>
      </c>
      <c r="F7" s="249"/>
      <c r="G7" s="251"/>
    </row>
    <row r="8" spans="1:7" ht="15" x14ac:dyDescent="0.25">
      <c r="A8" s="124">
        <v>1</v>
      </c>
      <c r="B8" s="124" t="s">
        <v>174</v>
      </c>
      <c r="C8" s="125" t="s">
        <v>175</v>
      </c>
      <c r="D8" s="125">
        <v>4</v>
      </c>
      <c r="E8" s="125">
        <v>5</v>
      </c>
      <c r="F8" s="125">
        <v>6</v>
      </c>
      <c r="G8" s="126">
        <v>7</v>
      </c>
    </row>
    <row r="9" spans="1:7" ht="15.75" x14ac:dyDescent="0.25">
      <c r="A9" s="87" t="s">
        <v>125</v>
      </c>
      <c r="B9" s="127"/>
      <c r="C9" s="127"/>
      <c r="D9" s="127"/>
      <c r="E9" s="127"/>
      <c r="F9" s="127"/>
      <c r="G9" s="128"/>
    </row>
    <row r="10" spans="1:7" ht="15.75" x14ac:dyDescent="0.25">
      <c r="A10" s="85" t="s">
        <v>124</v>
      </c>
      <c r="B10" s="88">
        <f t="shared" ref="B10:G10" si="0">SUM(B11:B14)</f>
        <v>26.9</v>
      </c>
      <c r="C10" s="86">
        <f t="shared" si="0"/>
        <v>0</v>
      </c>
      <c r="D10" s="86">
        <f t="shared" si="0"/>
        <v>0</v>
      </c>
      <c r="E10" s="86">
        <f t="shared" si="0"/>
        <v>0</v>
      </c>
      <c r="F10" s="86"/>
      <c r="G10" s="86">
        <f t="shared" si="0"/>
        <v>0</v>
      </c>
    </row>
    <row r="11" spans="1:7" ht="15.75" x14ac:dyDescent="0.25">
      <c r="A11" s="82" t="s">
        <v>119</v>
      </c>
      <c r="B11" s="83">
        <v>10</v>
      </c>
      <c r="C11" s="82"/>
      <c r="D11" s="129"/>
      <c r="E11" s="129"/>
      <c r="F11" s="129"/>
      <c r="G11" s="130"/>
    </row>
    <row r="12" spans="1:7" ht="15.75" x14ac:dyDescent="0.25">
      <c r="A12" s="82" t="s">
        <v>120</v>
      </c>
      <c r="B12" s="84">
        <v>3.9</v>
      </c>
      <c r="C12" s="82"/>
      <c r="D12" s="129"/>
      <c r="E12" s="129"/>
      <c r="F12" s="129"/>
      <c r="G12" s="130"/>
    </row>
    <row r="13" spans="1:7" ht="15.75" x14ac:dyDescent="0.25">
      <c r="A13" s="82" t="s">
        <v>121</v>
      </c>
      <c r="B13" s="83">
        <v>10</v>
      </c>
      <c r="C13" s="82"/>
      <c r="D13" s="129"/>
      <c r="E13" s="129"/>
      <c r="F13" s="129"/>
      <c r="G13" s="130"/>
    </row>
    <row r="14" spans="1:7" ht="15.75" x14ac:dyDescent="0.25">
      <c r="A14" s="82" t="s">
        <v>122</v>
      </c>
      <c r="B14" s="83">
        <v>3</v>
      </c>
      <c r="C14" s="82"/>
      <c r="D14" s="129"/>
      <c r="E14" s="129"/>
      <c r="F14" s="129"/>
      <c r="G14" s="130"/>
    </row>
    <row r="15" spans="1:7" ht="15.75" x14ac:dyDescent="0.25">
      <c r="A15" s="85" t="s">
        <v>123</v>
      </c>
      <c r="B15" s="86">
        <f t="shared" ref="B15:G15" si="1">SUM(B16:B19)</f>
        <v>7</v>
      </c>
      <c r="C15" s="86">
        <f t="shared" si="1"/>
        <v>0</v>
      </c>
      <c r="D15" s="86">
        <f t="shared" si="1"/>
        <v>0</v>
      </c>
      <c r="E15" s="86">
        <f t="shared" si="1"/>
        <v>0</v>
      </c>
      <c r="F15" s="86"/>
      <c r="G15" s="86">
        <f t="shared" si="1"/>
        <v>0</v>
      </c>
    </row>
    <row r="16" spans="1:7" ht="15.75" x14ac:dyDescent="0.25">
      <c r="A16" s="82" t="s">
        <v>119</v>
      </c>
      <c r="B16" s="83">
        <v>7</v>
      </c>
      <c r="C16" s="82"/>
      <c r="D16" s="129"/>
      <c r="E16" s="129"/>
      <c r="F16" s="129"/>
      <c r="G16" s="130"/>
    </row>
    <row r="17" spans="1:7" ht="15.75" x14ac:dyDescent="0.25">
      <c r="A17" s="82" t="s">
        <v>120</v>
      </c>
      <c r="B17" s="83">
        <f t="shared" ref="B17:B19" si="2">C17+D17</f>
        <v>0</v>
      </c>
      <c r="C17" s="82"/>
      <c r="D17" s="129"/>
      <c r="E17" s="129"/>
      <c r="F17" s="129"/>
      <c r="G17" s="130"/>
    </row>
    <row r="18" spans="1:7" ht="15.75" x14ac:dyDescent="0.25">
      <c r="A18" s="82" t="s">
        <v>121</v>
      </c>
      <c r="B18" s="83">
        <f t="shared" si="2"/>
        <v>0</v>
      </c>
      <c r="C18" s="82"/>
      <c r="D18" s="129"/>
      <c r="E18" s="129"/>
      <c r="F18" s="129">
        <f t="shared" ref="F18:F19" si="3">B18-C18-D18-E18</f>
        <v>0</v>
      </c>
      <c r="G18" s="130"/>
    </row>
    <row r="19" spans="1:7" ht="15.75" x14ac:dyDescent="0.25">
      <c r="A19" s="82" t="s">
        <v>122</v>
      </c>
      <c r="B19" s="83">
        <f t="shared" si="2"/>
        <v>0</v>
      </c>
      <c r="C19" s="82"/>
      <c r="D19" s="129"/>
      <c r="E19" s="129"/>
      <c r="F19" s="129">
        <f t="shared" si="3"/>
        <v>0</v>
      </c>
      <c r="G19" s="130"/>
    </row>
    <row r="20" spans="1:7" ht="15.75" x14ac:dyDescent="0.25">
      <c r="A20" s="85" t="s">
        <v>126</v>
      </c>
      <c r="B20" s="88">
        <f t="shared" ref="B20:G20" si="4">B10-B15</f>
        <v>19.899999999999999</v>
      </c>
      <c r="C20" s="86">
        <f t="shared" si="4"/>
        <v>0</v>
      </c>
      <c r="D20" s="86">
        <f t="shared" si="4"/>
        <v>0</v>
      </c>
      <c r="E20" s="86">
        <f t="shared" si="4"/>
        <v>0</v>
      </c>
      <c r="F20" s="86">
        <f t="shared" si="4"/>
        <v>0</v>
      </c>
      <c r="G20" s="86">
        <f t="shared" si="4"/>
        <v>0</v>
      </c>
    </row>
    <row r="21" spans="1:7" ht="15.75" x14ac:dyDescent="0.25">
      <c r="A21" s="89" t="s">
        <v>127</v>
      </c>
      <c r="B21" s="90">
        <f>B22+B72+B75</f>
        <v>100704</v>
      </c>
      <c r="C21" s="90">
        <f t="shared" ref="C21:G21" si="5">C22+C72+C75</f>
        <v>100704</v>
      </c>
      <c r="D21" s="90">
        <f t="shared" si="5"/>
        <v>97901</v>
      </c>
      <c r="E21" s="90">
        <f t="shared" si="5"/>
        <v>2803</v>
      </c>
      <c r="F21" s="90">
        <f t="shared" si="5"/>
        <v>0</v>
      </c>
      <c r="G21" s="90">
        <f t="shared" si="5"/>
        <v>0</v>
      </c>
    </row>
    <row r="22" spans="1:7" ht="15.75" x14ac:dyDescent="0.25">
      <c r="A22" s="91" t="s">
        <v>128</v>
      </c>
      <c r="B22" s="92">
        <f>B23+B30+B44+B54+B58+B66+B69</f>
        <v>100443</v>
      </c>
      <c r="C22" s="92">
        <f t="shared" ref="C22:E22" si="6">C23+C30+C44+C54+C58+C66+C69</f>
        <v>100443</v>
      </c>
      <c r="D22" s="92">
        <f t="shared" si="6"/>
        <v>97640</v>
      </c>
      <c r="E22" s="92">
        <f t="shared" si="6"/>
        <v>2803</v>
      </c>
      <c r="F22" s="92"/>
      <c r="G22" s="92"/>
    </row>
    <row r="23" spans="1:7" ht="15.75" x14ac:dyDescent="0.25">
      <c r="A23" s="93" t="s">
        <v>129</v>
      </c>
      <c r="B23" s="94">
        <f>B25</f>
        <v>6499</v>
      </c>
      <c r="C23" s="94">
        <f>C25</f>
        <v>6499</v>
      </c>
      <c r="D23" s="94">
        <f t="shared" ref="D23:G23" si="7">D25</f>
        <v>5729</v>
      </c>
      <c r="E23" s="94">
        <f t="shared" si="7"/>
        <v>770</v>
      </c>
      <c r="F23" s="94">
        <f t="shared" si="7"/>
        <v>0</v>
      </c>
      <c r="G23" s="94">
        <f t="shared" si="7"/>
        <v>0</v>
      </c>
    </row>
    <row r="24" spans="1:7" ht="15.75" x14ac:dyDescent="0.25">
      <c r="A24" s="95" t="s">
        <v>130</v>
      </c>
      <c r="B24" s="96">
        <v>42</v>
      </c>
      <c r="C24" s="97"/>
      <c r="D24" s="97"/>
      <c r="E24" s="97"/>
      <c r="F24" s="97"/>
      <c r="G24" s="98"/>
    </row>
    <row r="25" spans="1:7" ht="15.75" x14ac:dyDescent="0.25">
      <c r="A25" s="95" t="s">
        <v>131</v>
      </c>
      <c r="B25" s="97">
        <f>B26+B28</f>
        <v>6499</v>
      </c>
      <c r="C25" s="97">
        <f t="shared" ref="C25:G25" si="8">C26+C28</f>
        <v>6499</v>
      </c>
      <c r="D25" s="97">
        <f t="shared" si="8"/>
        <v>5729</v>
      </c>
      <c r="E25" s="97">
        <f t="shared" si="8"/>
        <v>770</v>
      </c>
      <c r="F25" s="97">
        <f t="shared" si="8"/>
        <v>0</v>
      </c>
      <c r="G25" s="97">
        <f t="shared" si="8"/>
        <v>0</v>
      </c>
    </row>
    <row r="26" spans="1:7" ht="15.75" x14ac:dyDescent="0.25">
      <c r="A26" s="98" t="s">
        <v>132</v>
      </c>
      <c r="B26" s="99">
        <f>SUM(B27:B27)</f>
        <v>5428</v>
      </c>
      <c r="C26" s="99">
        <f t="shared" ref="C26:G26" si="9">SUM(C27:C27)</f>
        <v>5428</v>
      </c>
      <c r="D26" s="99">
        <f t="shared" si="9"/>
        <v>4658</v>
      </c>
      <c r="E26" s="99">
        <f t="shared" si="9"/>
        <v>770</v>
      </c>
      <c r="F26" s="99">
        <f t="shared" si="9"/>
        <v>0</v>
      </c>
      <c r="G26" s="99">
        <f t="shared" si="9"/>
        <v>0</v>
      </c>
    </row>
    <row r="27" spans="1:7" ht="15.75" x14ac:dyDescent="0.25">
      <c r="A27" s="100" t="s">
        <v>133</v>
      </c>
      <c r="B27" s="101">
        <f>C27+F27+G27</f>
        <v>5428</v>
      </c>
      <c r="C27" s="101">
        <f>D27+E27</f>
        <v>5428</v>
      </c>
      <c r="D27" s="101">
        <f>3328+1188-118+260</f>
        <v>4658</v>
      </c>
      <c r="E27" s="101">
        <v>770</v>
      </c>
      <c r="F27" s="101"/>
      <c r="G27" s="102"/>
    </row>
    <row r="28" spans="1:7" ht="15.75" x14ac:dyDescent="0.25">
      <c r="A28" s="98" t="s">
        <v>134</v>
      </c>
      <c r="B28" s="99">
        <f>SUM(B29:B29)</f>
        <v>1071</v>
      </c>
      <c r="C28" s="99">
        <f t="shared" ref="C28:G28" si="10">SUM(C29:C29)</f>
        <v>1071</v>
      </c>
      <c r="D28" s="99">
        <f t="shared" si="10"/>
        <v>1071</v>
      </c>
      <c r="E28" s="99">
        <f t="shared" si="10"/>
        <v>0</v>
      </c>
      <c r="F28" s="99">
        <f t="shared" si="10"/>
        <v>0</v>
      </c>
      <c r="G28" s="99">
        <f t="shared" si="10"/>
        <v>0</v>
      </c>
    </row>
    <row r="29" spans="1:7" ht="15.75" x14ac:dyDescent="0.25">
      <c r="A29" s="100" t="s">
        <v>133</v>
      </c>
      <c r="B29" s="101">
        <f>C29+F29+G29</f>
        <v>1071</v>
      </c>
      <c r="C29" s="101">
        <f>D29+E29</f>
        <v>1071</v>
      </c>
      <c r="D29" s="101">
        <f>1047+95-71</f>
        <v>1071</v>
      </c>
      <c r="E29" s="101"/>
      <c r="F29" s="101"/>
      <c r="G29" s="102"/>
    </row>
    <row r="30" spans="1:7" ht="15.75" x14ac:dyDescent="0.25">
      <c r="A30" s="93" t="s">
        <v>135</v>
      </c>
      <c r="B30" s="94">
        <f t="shared" ref="B30:G30" si="11">B32+B41</f>
        <v>38733</v>
      </c>
      <c r="C30" s="94">
        <f t="shared" si="11"/>
        <v>38733</v>
      </c>
      <c r="D30" s="94">
        <f t="shared" si="11"/>
        <v>37380</v>
      </c>
      <c r="E30" s="94">
        <f t="shared" si="11"/>
        <v>1353</v>
      </c>
      <c r="F30" s="94">
        <f t="shared" si="11"/>
        <v>0</v>
      </c>
      <c r="G30" s="94">
        <f t="shared" si="11"/>
        <v>0</v>
      </c>
    </row>
    <row r="31" spans="1:7" ht="15.75" x14ac:dyDescent="0.25">
      <c r="A31" s="103" t="s">
        <v>136</v>
      </c>
      <c r="B31" s="96">
        <v>98</v>
      </c>
      <c r="C31" s="96"/>
      <c r="D31" s="96"/>
      <c r="E31" s="96"/>
      <c r="F31" s="96"/>
      <c r="G31" s="96"/>
    </row>
    <row r="32" spans="1:7" ht="15.75" x14ac:dyDescent="0.25">
      <c r="A32" s="104" t="s">
        <v>137</v>
      </c>
      <c r="B32" s="105">
        <f>B33+B37</f>
        <v>17718</v>
      </c>
      <c r="C32" s="105">
        <f>C33+C37</f>
        <v>17718</v>
      </c>
      <c r="D32" s="105">
        <f>D33+D37</f>
        <v>16365</v>
      </c>
      <c r="E32" s="105">
        <f>E33+E37</f>
        <v>1353</v>
      </c>
      <c r="F32" s="105"/>
      <c r="G32" s="105">
        <f>G33+G37</f>
        <v>0</v>
      </c>
    </row>
    <row r="33" spans="1:9" ht="15.75" x14ac:dyDescent="0.25">
      <c r="A33" s="106" t="s">
        <v>138</v>
      </c>
      <c r="B33" s="99">
        <f>SUM(B34:B36)</f>
        <v>9937</v>
      </c>
      <c r="C33" s="99">
        <f>SUM(C34:C36)</f>
        <v>9937</v>
      </c>
      <c r="D33" s="99">
        <f>SUM(D34:D36)</f>
        <v>8584</v>
      </c>
      <c r="E33" s="99">
        <f>SUM(E34:E36)</f>
        <v>1353</v>
      </c>
      <c r="F33" s="99"/>
      <c r="G33" s="99">
        <f>SUM(G34:G36)</f>
        <v>0</v>
      </c>
    </row>
    <row r="34" spans="1:9" ht="15.75" x14ac:dyDescent="0.25">
      <c r="A34" s="100" t="s">
        <v>139</v>
      </c>
      <c r="B34" s="101">
        <f>C34+F34+G34</f>
        <v>4635</v>
      </c>
      <c r="C34" s="101">
        <f>D34+E34</f>
        <v>4635</v>
      </c>
      <c r="D34" s="101">
        <f>2732+1122-112+260+1</f>
        <v>4003</v>
      </c>
      <c r="E34" s="101">
        <v>632</v>
      </c>
      <c r="F34" s="101"/>
      <c r="G34" s="102"/>
    </row>
    <row r="35" spans="1:9" ht="15.75" x14ac:dyDescent="0.25">
      <c r="A35" s="100" t="s">
        <v>140</v>
      </c>
      <c r="B35" s="101">
        <f t="shared" ref="B35:B36" si="12">C35+F35+G35</f>
        <v>2841</v>
      </c>
      <c r="C35" s="101">
        <f t="shared" ref="C35:C36" si="13">D35+E35</f>
        <v>2841</v>
      </c>
      <c r="D35" s="101">
        <f>1678+689-69+156-1</f>
        <v>2453</v>
      </c>
      <c r="E35" s="101">
        <v>388</v>
      </c>
      <c r="F35" s="101"/>
      <c r="G35" s="102"/>
    </row>
    <row r="36" spans="1:9" ht="15.75" x14ac:dyDescent="0.25">
      <c r="A36" s="100" t="s">
        <v>141</v>
      </c>
      <c r="B36" s="101">
        <f t="shared" si="12"/>
        <v>2461</v>
      </c>
      <c r="C36" s="101">
        <f t="shared" si="13"/>
        <v>2461</v>
      </c>
      <c r="D36" s="101">
        <f>1440+591-59+156</f>
        <v>2128</v>
      </c>
      <c r="E36" s="101">
        <v>333</v>
      </c>
      <c r="F36" s="101"/>
      <c r="G36" s="102"/>
    </row>
    <row r="37" spans="1:9" ht="15.75" x14ac:dyDescent="0.25">
      <c r="A37" s="106" t="s">
        <v>142</v>
      </c>
      <c r="B37" s="99">
        <f t="shared" ref="B37:G37" si="14">SUM(B38:B40)</f>
        <v>7781</v>
      </c>
      <c r="C37" s="99">
        <f t="shared" si="14"/>
        <v>7781</v>
      </c>
      <c r="D37" s="99">
        <f t="shared" si="14"/>
        <v>7781</v>
      </c>
      <c r="E37" s="99">
        <f t="shared" si="14"/>
        <v>0</v>
      </c>
      <c r="F37" s="99">
        <f t="shared" si="14"/>
        <v>0</v>
      </c>
      <c r="G37" s="99">
        <f t="shared" si="14"/>
        <v>0</v>
      </c>
    </row>
    <row r="38" spans="1:9" ht="15.75" x14ac:dyDescent="0.25">
      <c r="A38" s="100" t="s">
        <v>139</v>
      </c>
      <c r="B38" s="101">
        <f>C38+F38+G38</f>
        <v>4696</v>
      </c>
      <c r="C38" s="101">
        <f>D38+E38</f>
        <v>4696</v>
      </c>
      <c r="D38" s="101">
        <f>5074+130-620+112</f>
        <v>4696</v>
      </c>
      <c r="E38" s="101">
        <v>0</v>
      </c>
      <c r="F38" s="101"/>
      <c r="G38" s="102"/>
    </row>
    <row r="39" spans="1:9" ht="15.75" x14ac:dyDescent="0.25">
      <c r="A39" s="100" t="s">
        <v>140</v>
      </c>
      <c r="B39" s="101">
        <f t="shared" ref="B39:B40" si="15">C39+F39+G39</f>
        <v>1475</v>
      </c>
      <c r="C39" s="101">
        <f t="shared" ref="C39:C40" si="16">D39+E39</f>
        <v>1475</v>
      </c>
      <c r="D39" s="101">
        <f>1605+30-229+69</f>
        <v>1475</v>
      </c>
      <c r="E39" s="101"/>
      <c r="F39" s="101"/>
      <c r="G39" s="102"/>
    </row>
    <row r="40" spans="1:9" ht="15.75" x14ac:dyDescent="0.25">
      <c r="A40" s="100" t="s">
        <v>141</v>
      </c>
      <c r="B40" s="101">
        <f t="shared" si="15"/>
        <v>1610</v>
      </c>
      <c r="C40" s="101">
        <f t="shared" si="16"/>
        <v>1610</v>
      </c>
      <c r="D40" s="101">
        <f>1720+30-199+59</f>
        <v>1610</v>
      </c>
      <c r="E40" s="101"/>
      <c r="F40" s="101"/>
      <c r="G40" s="102"/>
    </row>
    <row r="41" spans="1:9" ht="47.25" x14ac:dyDescent="0.25">
      <c r="A41" s="107" t="s">
        <v>143</v>
      </c>
      <c r="B41" s="108">
        <f>SUM(B42:B43)</f>
        <v>21015</v>
      </c>
      <c r="C41" s="108">
        <f t="shared" ref="C41:G41" si="17">SUM(C42:C43)</f>
        <v>21015</v>
      </c>
      <c r="D41" s="108">
        <f t="shared" si="17"/>
        <v>21015</v>
      </c>
      <c r="E41" s="108">
        <f t="shared" si="17"/>
        <v>0</v>
      </c>
      <c r="F41" s="108">
        <f t="shared" si="17"/>
        <v>0</v>
      </c>
      <c r="G41" s="108">
        <f t="shared" si="17"/>
        <v>0</v>
      </c>
      <c r="I41" s="109"/>
    </row>
    <row r="42" spans="1:9" ht="15.75" x14ac:dyDescent="0.25">
      <c r="A42" s="100" t="s">
        <v>133</v>
      </c>
      <c r="B42" s="101">
        <f>C42+F42+G42</f>
        <v>6015</v>
      </c>
      <c r="C42" s="101">
        <f>D42+E42</f>
        <v>6015</v>
      </c>
      <c r="D42" s="101">
        <f>6615-600</f>
        <v>6015</v>
      </c>
      <c r="E42" s="101">
        <f t="shared" ref="E42:G42" si="18">F42+G42</f>
        <v>0</v>
      </c>
      <c r="F42" s="101">
        <f t="shared" si="18"/>
        <v>0</v>
      </c>
      <c r="G42" s="101">
        <f t="shared" si="18"/>
        <v>0</v>
      </c>
    </row>
    <row r="43" spans="1:9" ht="47.25" x14ac:dyDescent="0.25">
      <c r="A43" s="110" t="s">
        <v>144</v>
      </c>
      <c r="B43" s="101">
        <f>C43+F43+G43</f>
        <v>15000</v>
      </c>
      <c r="C43" s="101">
        <f>D43+E43</f>
        <v>15000</v>
      </c>
      <c r="D43" s="101">
        <f>15000</f>
        <v>15000</v>
      </c>
      <c r="E43" s="101"/>
      <c r="F43" s="101"/>
      <c r="G43" s="102"/>
    </row>
    <row r="44" spans="1:9" ht="15.75" x14ac:dyDescent="0.25">
      <c r="A44" s="111" t="s">
        <v>145</v>
      </c>
      <c r="B44" s="112">
        <f t="shared" ref="B44:E44" si="19">B46+B51</f>
        <v>26220</v>
      </c>
      <c r="C44" s="112">
        <f t="shared" si="19"/>
        <v>26220</v>
      </c>
      <c r="D44" s="112">
        <f t="shared" si="19"/>
        <v>25665</v>
      </c>
      <c r="E44" s="112">
        <f t="shared" si="19"/>
        <v>555</v>
      </c>
      <c r="F44" s="112"/>
      <c r="G44" s="112"/>
    </row>
    <row r="45" spans="1:9" ht="15.75" x14ac:dyDescent="0.25">
      <c r="A45" s="103" t="s">
        <v>136</v>
      </c>
      <c r="B45" s="96">
        <f>28+9</f>
        <v>37</v>
      </c>
      <c r="C45" s="96"/>
      <c r="D45" s="96"/>
      <c r="E45" s="96"/>
      <c r="F45" s="96"/>
      <c r="G45" s="96"/>
    </row>
    <row r="46" spans="1:9" ht="15.75" x14ac:dyDescent="0.25">
      <c r="A46" s="104" t="s">
        <v>137</v>
      </c>
      <c r="B46" s="105">
        <f>B47+B49</f>
        <v>25535</v>
      </c>
      <c r="C46" s="105">
        <f t="shared" ref="C46:E46" si="20">C47+C49</f>
        <v>25535</v>
      </c>
      <c r="D46" s="105">
        <f t="shared" si="20"/>
        <v>24980</v>
      </c>
      <c r="E46" s="105">
        <f t="shared" si="20"/>
        <v>555</v>
      </c>
      <c r="F46" s="105"/>
      <c r="G46" s="105"/>
    </row>
    <row r="47" spans="1:9" ht="15.75" x14ac:dyDescent="0.25">
      <c r="A47" s="106" t="s">
        <v>138</v>
      </c>
      <c r="B47" s="99">
        <f>SUM(B48:B48)</f>
        <v>4044</v>
      </c>
      <c r="C47" s="99">
        <f>SUM(C48:C48)</f>
        <v>4044</v>
      </c>
      <c r="D47" s="99">
        <f t="shared" ref="D47:E47" si="21">SUM(D48:D48)</f>
        <v>3489</v>
      </c>
      <c r="E47" s="99">
        <f t="shared" si="21"/>
        <v>555</v>
      </c>
      <c r="F47" s="99"/>
      <c r="G47" s="99"/>
    </row>
    <row r="48" spans="1:9" ht="15.75" x14ac:dyDescent="0.25">
      <c r="A48" s="100" t="s">
        <v>146</v>
      </c>
      <c r="B48" s="101">
        <f>C48+F48+G48</f>
        <v>4044</v>
      </c>
      <c r="C48" s="101">
        <f>D48+E48</f>
        <v>4044</v>
      </c>
      <c r="D48" s="101">
        <f>2396+984-98+208-1</f>
        <v>3489</v>
      </c>
      <c r="E48" s="101">
        <v>555</v>
      </c>
      <c r="F48" s="101"/>
      <c r="G48" s="102"/>
    </row>
    <row r="49" spans="1:7" ht="15.75" x14ac:dyDescent="0.25">
      <c r="A49" s="106" t="s">
        <v>142</v>
      </c>
      <c r="B49" s="99">
        <f t="shared" ref="B49:E49" si="22">SUM(B50:B50)</f>
        <v>21491</v>
      </c>
      <c r="C49" s="99">
        <f t="shared" si="22"/>
        <v>21491</v>
      </c>
      <c r="D49" s="99">
        <f t="shared" si="22"/>
        <v>21491</v>
      </c>
      <c r="E49" s="99">
        <f t="shared" si="22"/>
        <v>0</v>
      </c>
      <c r="F49" s="99"/>
      <c r="G49" s="99"/>
    </row>
    <row r="50" spans="1:7" ht="15.75" x14ac:dyDescent="0.25">
      <c r="A50" s="100" t="s">
        <v>146</v>
      </c>
      <c r="B50" s="101">
        <f>C50+F50+G50</f>
        <v>21491</v>
      </c>
      <c r="C50" s="101">
        <f>D50+E50</f>
        <v>21491</v>
      </c>
      <c r="D50" s="101">
        <f>21956+85-648+98</f>
        <v>21491</v>
      </c>
      <c r="E50" s="101"/>
      <c r="F50" s="101"/>
      <c r="G50" s="102"/>
    </row>
    <row r="51" spans="1:7" ht="47.25" x14ac:dyDescent="0.25">
      <c r="A51" s="107" t="s">
        <v>143</v>
      </c>
      <c r="B51" s="108">
        <f>SUM(B52:B53)</f>
        <v>685</v>
      </c>
      <c r="C51" s="108">
        <f>SUM(C52:C53)</f>
        <v>685</v>
      </c>
      <c r="D51" s="108">
        <f t="shared" ref="D51:E51" si="23">SUM(D52:D53)</f>
        <v>685</v>
      </c>
      <c r="E51" s="108">
        <f t="shared" si="23"/>
        <v>0</v>
      </c>
      <c r="F51" s="108"/>
      <c r="G51" s="108"/>
    </row>
    <row r="52" spans="1:7" ht="15.75" x14ac:dyDescent="0.25">
      <c r="A52" s="100" t="s">
        <v>133</v>
      </c>
      <c r="B52" s="101">
        <f>C52+F52+G52</f>
        <v>685</v>
      </c>
      <c r="C52" s="101">
        <f>D52+E52</f>
        <v>685</v>
      </c>
      <c r="D52" s="101">
        <f>761-76</f>
        <v>685</v>
      </c>
      <c r="E52" s="101"/>
      <c r="F52" s="101"/>
      <c r="G52" s="102"/>
    </row>
    <row r="53" spans="1:7" ht="15.75" x14ac:dyDescent="0.25">
      <c r="A53" s="100" t="s">
        <v>146</v>
      </c>
      <c r="B53" s="101">
        <f>C53+F53+G53</f>
        <v>0</v>
      </c>
      <c r="C53" s="101">
        <f>D53+E53</f>
        <v>0</v>
      </c>
      <c r="D53" s="101"/>
      <c r="E53" s="101"/>
      <c r="F53" s="101"/>
      <c r="G53" s="102"/>
    </row>
    <row r="54" spans="1:7" ht="15.75" x14ac:dyDescent="0.25">
      <c r="A54" s="93" t="s">
        <v>147</v>
      </c>
      <c r="B54" s="94">
        <f>B55</f>
        <v>24347</v>
      </c>
      <c r="C54" s="94">
        <f t="shared" ref="C54:G54" si="24">C55</f>
        <v>24347</v>
      </c>
      <c r="D54" s="94">
        <f t="shared" si="24"/>
        <v>24347</v>
      </c>
      <c r="E54" s="94">
        <f t="shared" si="24"/>
        <v>0</v>
      </c>
      <c r="F54" s="94">
        <f t="shared" si="24"/>
        <v>0</v>
      </c>
      <c r="G54" s="94">
        <f t="shared" si="24"/>
        <v>0</v>
      </c>
    </row>
    <row r="55" spans="1:7" ht="15.75" x14ac:dyDescent="0.25">
      <c r="A55" s="104" t="s">
        <v>148</v>
      </c>
      <c r="B55" s="105">
        <f>SUM(B56:B57)</f>
        <v>24347</v>
      </c>
      <c r="C55" s="105">
        <f t="shared" ref="C55:G55" si="25">SUM(C56:C57)</f>
        <v>24347</v>
      </c>
      <c r="D55" s="105">
        <f t="shared" si="25"/>
        <v>24347</v>
      </c>
      <c r="E55" s="105">
        <f t="shared" si="25"/>
        <v>0</v>
      </c>
      <c r="F55" s="105">
        <f t="shared" si="25"/>
        <v>0</v>
      </c>
      <c r="G55" s="105">
        <f t="shared" si="25"/>
        <v>0</v>
      </c>
    </row>
    <row r="56" spans="1:7" ht="15.75" x14ac:dyDescent="0.25">
      <c r="A56" s="106" t="s">
        <v>133</v>
      </c>
      <c r="B56" s="113">
        <f>C56+F56+G56</f>
        <v>90</v>
      </c>
      <c r="C56" s="113">
        <f>D56+E56</f>
        <v>90</v>
      </c>
      <c r="D56" s="113">
        <f>100-10</f>
        <v>90</v>
      </c>
      <c r="E56" s="113"/>
      <c r="F56" s="113"/>
      <c r="G56" s="113"/>
    </row>
    <row r="57" spans="1:7" ht="15.75" x14ac:dyDescent="0.25">
      <c r="A57" s="106" t="s">
        <v>146</v>
      </c>
      <c r="B57" s="113">
        <f>C57+F57+G57</f>
        <v>24257</v>
      </c>
      <c r="C57" s="113">
        <f>D57+E57</f>
        <v>24257</v>
      </c>
      <c r="D57" s="114">
        <f>25077-820</f>
        <v>24257</v>
      </c>
      <c r="E57" s="114"/>
      <c r="F57" s="114"/>
      <c r="G57" s="114"/>
    </row>
    <row r="58" spans="1:7" ht="15.75" x14ac:dyDescent="0.25">
      <c r="A58" s="93" t="s">
        <v>149</v>
      </c>
      <c r="B58" s="94">
        <f>B60+B82</f>
        <v>3513</v>
      </c>
      <c r="C58" s="94">
        <f>C60+C82</f>
        <v>3513</v>
      </c>
      <c r="D58" s="94">
        <f t="shared" ref="D58:G58" si="26">D60+D82</f>
        <v>3388</v>
      </c>
      <c r="E58" s="94">
        <f t="shared" si="26"/>
        <v>125</v>
      </c>
      <c r="F58" s="94">
        <f t="shared" si="26"/>
        <v>0</v>
      </c>
      <c r="G58" s="94">
        <f t="shared" si="26"/>
        <v>0</v>
      </c>
    </row>
    <row r="59" spans="1:7" ht="15.75" x14ac:dyDescent="0.25">
      <c r="A59" s="103" t="s">
        <v>136</v>
      </c>
      <c r="B59" s="96">
        <v>10</v>
      </c>
      <c r="C59" s="96"/>
      <c r="D59" s="96"/>
      <c r="E59" s="96"/>
      <c r="F59" s="96"/>
      <c r="G59" s="96"/>
    </row>
    <row r="60" spans="1:7" ht="15.75" x14ac:dyDescent="0.25">
      <c r="A60" s="104" t="s">
        <v>137</v>
      </c>
      <c r="B60" s="105">
        <f>B61+B63</f>
        <v>3513</v>
      </c>
      <c r="C60" s="105">
        <f t="shared" ref="C60:G60" si="27">C61+C63</f>
        <v>3513</v>
      </c>
      <c r="D60" s="105">
        <f t="shared" si="27"/>
        <v>3388</v>
      </c>
      <c r="E60" s="105">
        <f t="shared" si="27"/>
        <v>125</v>
      </c>
      <c r="F60" s="105"/>
      <c r="G60" s="105">
        <f t="shared" si="27"/>
        <v>0</v>
      </c>
    </row>
    <row r="61" spans="1:7" ht="15.75" x14ac:dyDescent="0.25">
      <c r="A61" s="106" t="s">
        <v>138</v>
      </c>
      <c r="B61" s="99">
        <f>SUM(B62)</f>
        <v>1023</v>
      </c>
      <c r="C61" s="99">
        <f t="shared" ref="C61:G61" si="28">SUM(C62)</f>
        <v>1023</v>
      </c>
      <c r="D61" s="99">
        <f t="shared" si="28"/>
        <v>898</v>
      </c>
      <c r="E61" s="99">
        <f t="shared" si="28"/>
        <v>125</v>
      </c>
      <c r="F61" s="99"/>
      <c r="G61" s="99">
        <f t="shared" si="28"/>
        <v>0</v>
      </c>
    </row>
    <row r="62" spans="1:7" ht="15.75" x14ac:dyDescent="0.25">
      <c r="A62" s="100" t="s">
        <v>150</v>
      </c>
      <c r="B62" s="101">
        <f>C62+F62+G62</f>
        <v>1023</v>
      </c>
      <c r="C62" s="101">
        <f>D62+E62</f>
        <v>1023</v>
      </c>
      <c r="D62" s="101">
        <f>542+222-22+156</f>
        <v>898</v>
      </c>
      <c r="E62" s="101">
        <v>125</v>
      </c>
      <c r="F62" s="101"/>
      <c r="G62" s="102"/>
    </row>
    <row r="63" spans="1:7" ht="15.75" x14ac:dyDescent="0.25">
      <c r="A63" s="106" t="s">
        <v>142</v>
      </c>
      <c r="B63" s="99">
        <f>SUM(B64:B65)</f>
        <v>2490</v>
      </c>
      <c r="C63" s="99">
        <f t="shared" ref="C63:G63" si="29">SUM(C64:C65)</f>
        <v>2490</v>
      </c>
      <c r="D63" s="99">
        <f t="shared" si="29"/>
        <v>2490</v>
      </c>
      <c r="E63" s="99">
        <f t="shared" si="29"/>
        <v>0</v>
      </c>
      <c r="F63" s="99"/>
      <c r="G63" s="99">
        <f t="shared" si="29"/>
        <v>0</v>
      </c>
    </row>
    <row r="64" spans="1:7" ht="15.75" x14ac:dyDescent="0.25">
      <c r="A64" s="100" t="s">
        <v>150</v>
      </c>
      <c r="B64" s="101">
        <f>C64+F64+G64</f>
        <v>290</v>
      </c>
      <c r="C64" s="101">
        <f>D64+E64</f>
        <v>290</v>
      </c>
      <c r="D64" s="101">
        <f>300-32+22</f>
        <v>290</v>
      </c>
      <c r="E64" s="101"/>
      <c r="F64" s="101"/>
      <c r="G64" s="102">
        <v>0</v>
      </c>
    </row>
    <row r="65" spans="1:7" ht="15.75" x14ac:dyDescent="0.25">
      <c r="A65" s="100" t="s">
        <v>151</v>
      </c>
      <c r="B65" s="101">
        <f>C65+F65+G65</f>
        <v>2200</v>
      </c>
      <c r="C65" s="101">
        <f>D65+E65</f>
        <v>2200</v>
      </c>
      <c r="D65" s="101">
        <f>2200</f>
        <v>2200</v>
      </c>
      <c r="E65" s="101"/>
      <c r="F65" s="101"/>
      <c r="G65" s="102"/>
    </row>
    <row r="66" spans="1:7" ht="15.75" x14ac:dyDescent="0.25">
      <c r="A66" s="93" t="s">
        <v>152</v>
      </c>
      <c r="B66" s="94">
        <f>B67</f>
        <v>1011</v>
      </c>
      <c r="C66" s="94">
        <f t="shared" ref="C66:G70" si="30">C67</f>
        <v>1011</v>
      </c>
      <c r="D66" s="94">
        <f t="shared" si="30"/>
        <v>1011</v>
      </c>
      <c r="E66" s="94">
        <f t="shared" si="30"/>
        <v>0</v>
      </c>
      <c r="F66" s="94"/>
      <c r="G66" s="94"/>
    </row>
    <row r="67" spans="1:7" ht="15.75" x14ac:dyDescent="0.25">
      <c r="A67" s="104" t="s">
        <v>148</v>
      </c>
      <c r="B67" s="105">
        <f>B68</f>
        <v>1011</v>
      </c>
      <c r="C67" s="105">
        <f t="shared" si="30"/>
        <v>1011</v>
      </c>
      <c r="D67" s="105">
        <f t="shared" si="30"/>
        <v>1011</v>
      </c>
      <c r="E67" s="105">
        <f t="shared" si="30"/>
        <v>0</v>
      </c>
      <c r="F67" s="105"/>
      <c r="G67" s="105"/>
    </row>
    <row r="68" spans="1:7" ht="31.5" x14ac:dyDescent="0.25">
      <c r="A68" s="115" t="s">
        <v>153</v>
      </c>
      <c r="B68" s="97">
        <f>C68+F68+G68</f>
        <v>1011</v>
      </c>
      <c r="C68" s="97">
        <f>D68+E68</f>
        <v>1011</v>
      </c>
      <c r="D68" s="97">
        <f>1123-112</f>
        <v>1011</v>
      </c>
      <c r="E68" s="97"/>
      <c r="F68" s="97"/>
      <c r="G68" s="97"/>
    </row>
    <row r="69" spans="1:7" ht="15.75" x14ac:dyDescent="0.25">
      <c r="A69" s="93" t="s">
        <v>154</v>
      </c>
      <c r="B69" s="94">
        <f>B70</f>
        <v>120</v>
      </c>
      <c r="C69" s="94">
        <f t="shared" si="30"/>
        <v>120</v>
      </c>
      <c r="D69" s="94">
        <f t="shared" si="30"/>
        <v>120</v>
      </c>
      <c r="E69" s="94">
        <f t="shared" si="30"/>
        <v>0</v>
      </c>
      <c r="F69" s="94"/>
      <c r="G69" s="94">
        <f t="shared" si="30"/>
        <v>0</v>
      </c>
    </row>
    <row r="70" spans="1:7" ht="15.75" x14ac:dyDescent="0.25">
      <c r="A70" s="104" t="s">
        <v>148</v>
      </c>
      <c r="B70" s="105">
        <f>B71</f>
        <v>120</v>
      </c>
      <c r="C70" s="105">
        <f t="shared" si="30"/>
        <v>120</v>
      </c>
      <c r="D70" s="105">
        <f t="shared" si="30"/>
        <v>120</v>
      </c>
      <c r="E70" s="105">
        <f t="shared" si="30"/>
        <v>0</v>
      </c>
      <c r="F70" s="105"/>
      <c r="G70" s="105">
        <f t="shared" si="30"/>
        <v>0</v>
      </c>
    </row>
    <row r="71" spans="1:7" ht="31.5" x14ac:dyDescent="0.25">
      <c r="A71" s="115" t="s">
        <v>155</v>
      </c>
      <c r="B71" s="97">
        <f>C71+F71+G71</f>
        <v>120</v>
      </c>
      <c r="C71" s="97">
        <f>D71+E71</f>
        <v>120</v>
      </c>
      <c r="D71" s="97">
        <f>120</f>
        <v>120</v>
      </c>
      <c r="E71" s="97"/>
      <c r="F71" s="97"/>
      <c r="G71" s="97"/>
    </row>
    <row r="72" spans="1:7" ht="15.75" x14ac:dyDescent="0.25">
      <c r="A72" s="91" t="s">
        <v>156</v>
      </c>
      <c r="B72" s="92">
        <f>B73+B78</f>
        <v>191</v>
      </c>
      <c r="C72" s="92">
        <f t="shared" ref="C72:G72" si="31">C73+C78</f>
        <v>191</v>
      </c>
      <c r="D72" s="92">
        <f t="shared" si="31"/>
        <v>191</v>
      </c>
      <c r="E72" s="92">
        <f t="shared" si="31"/>
        <v>0</v>
      </c>
      <c r="F72" s="92"/>
      <c r="G72" s="92">
        <f t="shared" si="31"/>
        <v>0</v>
      </c>
    </row>
    <row r="73" spans="1:7" ht="15.75" x14ac:dyDescent="0.25">
      <c r="A73" s="93" t="s">
        <v>157</v>
      </c>
      <c r="B73" s="94">
        <f t="shared" ref="B73:G73" si="32">B74+B91+B110</f>
        <v>191</v>
      </c>
      <c r="C73" s="94">
        <f t="shared" si="32"/>
        <v>191</v>
      </c>
      <c r="D73" s="94">
        <f t="shared" si="32"/>
        <v>191</v>
      </c>
      <c r="E73" s="94">
        <f t="shared" si="32"/>
        <v>0</v>
      </c>
      <c r="F73" s="94"/>
      <c r="G73" s="94">
        <f t="shared" si="32"/>
        <v>0</v>
      </c>
    </row>
    <row r="74" spans="1:7" ht="15.75" x14ac:dyDescent="0.25">
      <c r="A74" s="103" t="s">
        <v>158</v>
      </c>
      <c r="B74" s="114">
        <f>C74+F74+G74</f>
        <v>191</v>
      </c>
      <c r="C74" s="114">
        <f>D74+E74</f>
        <v>191</v>
      </c>
      <c r="D74" s="114">
        <f>191</f>
        <v>191</v>
      </c>
      <c r="E74" s="114"/>
      <c r="F74" s="114"/>
      <c r="G74" s="114">
        <v>0</v>
      </c>
    </row>
    <row r="75" spans="1:7" ht="15.75" x14ac:dyDescent="0.25">
      <c r="A75" s="91" t="s">
        <v>159</v>
      </c>
      <c r="B75" s="92">
        <f>B76+B78</f>
        <v>70</v>
      </c>
      <c r="C75" s="116">
        <f t="shared" ref="B75:G76" si="33">C76+C89+C108</f>
        <v>70</v>
      </c>
      <c r="D75" s="92">
        <f t="shared" ref="D75:G75" si="34">D76+D78</f>
        <v>70</v>
      </c>
      <c r="E75" s="92">
        <f t="shared" si="34"/>
        <v>0</v>
      </c>
      <c r="F75" s="92">
        <f t="shared" si="34"/>
        <v>0</v>
      </c>
      <c r="G75" s="92">
        <f t="shared" si="34"/>
        <v>0</v>
      </c>
    </row>
    <row r="76" spans="1:7" ht="15.75" x14ac:dyDescent="0.25">
      <c r="A76" s="93" t="s">
        <v>160</v>
      </c>
      <c r="B76" s="94">
        <f t="shared" si="33"/>
        <v>70</v>
      </c>
      <c r="C76" s="94">
        <f t="shared" si="33"/>
        <v>70</v>
      </c>
      <c r="D76" s="94">
        <f t="shared" si="33"/>
        <v>70</v>
      </c>
      <c r="E76" s="94">
        <f t="shared" si="33"/>
        <v>0</v>
      </c>
      <c r="F76" s="94">
        <f t="shared" si="33"/>
        <v>0</v>
      </c>
      <c r="G76" s="94">
        <f t="shared" si="33"/>
        <v>0</v>
      </c>
    </row>
    <row r="77" spans="1:7" ht="15.75" x14ac:dyDescent="0.25">
      <c r="A77" s="103" t="s">
        <v>161</v>
      </c>
      <c r="B77" s="114">
        <f>C77+F77+G77</f>
        <v>70</v>
      </c>
      <c r="C77" s="117">
        <f>D77+E77</f>
        <v>70</v>
      </c>
      <c r="D77" s="114">
        <v>70</v>
      </c>
      <c r="E77" s="114"/>
      <c r="F77" s="114"/>
      <c r="G77" s="114">
        <v>0</v>
      </c>
    </row>
    <row r="78" spans="1:7" ht="15.75" x14ac:dyDescent="0.25">
      <c r="A78" s="118"/>
      <c r="B78" s="119"/>
      <c r="C78" s="119"/>
      <c r="D78" s="119"/>
      <c r="E78" s="119"/>
      <c r="F78" s="119"/>
      <c r="G78" s="120"/>
    </row>
    <row r="79" spans="1:7" ht="15.75" x14ac:dyDescent="0.25">
      <c r="A79" s="131"/>
      <c r="G79" s="121"/>
    </row>
    <row r="80" spans="1:7" ht="15.75" x14ac:dyDescent="0.25">
      <c r="A80" s="132" t="s">
        <v>176</v>
      </c>
      <c r="G80" s="121"/>
    </row>
    <row r="81" spans="1:7" ht="15.75" x14ac:dyDescent="0.25">
      <c r="A81" s="234" t="s">
        <v>177</v>
      </c>
      <c r="B81" s="234"/>
      <c r="C81" s="234"/>
      <c r="D81" s="234"/>
      <c r="E81" s="234"/>
      <c r="F81" s="234"/>
      <c r="G81" s="234"/>
    </row>
    <row r="82" spans="1:7" ht="15.75" x14ac:dyDescent="0.25">
      <c r="A82" s="234"/>
      <c r="B82" s="234"/>
      <c r="C82" s="234"/>
      <c r="D82" s="234"/>
      <c r="E82" s="234"/>
      <c r="F82" s="234"/>
      <c r="G82" s="234"/>
    </row>
    <row r="83" spans="1:7" ht="15.75" x14ac:dyDescent="0.25">
      <c r="A83" s="234"/>
      <c r="B83" s="234"/>
      <c r="C83" s="234"/>
      <c r="D83" s="234"/>
      <c r="E83" s="234"/>
      <c r="F83" s="234"/>
      <c r="G83" s="234"/>
    </row>
  </sheetData>
  <mergeCells count="13">
    <mergeCell ref="A81:G81"/>
    <mergeCell ref="A82:G82"/>
    <mergeCell ref="A83:G83"/>
    <mergeCell ref="A1:G1"/>
    <mergeCell ref="A2:G2"/>
    <mergeCell ref="A3:G3"/>
    <mergeCell ref="A5:A7"/>
    <mergeCell ref="B5:B7"/>
    <mergeCell ref="C5:G5"/>
    <mergeCell ref="C6:C7"/>
    <mergeCell ref="D6:E6"/>
    <mergeCell ref="F6:F7"/>
    <mergeCell ref="G6: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quy 1 2023</vt: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2023-02-03T09:51:57Z</cp:lastPrinted>
  <dcterms:created xsi:type="dcterms:W3CDTF">2019-12-21T08:29:40Z</dcterms:created>
  <dcterms:modified xsi:type="dcterms:W3CDTF">2024-04-08T02:37:03Z</dcterms:modified>
</cp:coreProperties>
</file>